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1 Projects\13 Jobs 1300 - 1399\1352.00 Victorville Water Tank IS\Technical Studies\Air Quality\"/>
    </mc:Choice>
  </mc:AlternateContent>
  <xr:revisionPtr revIDLastSave="0" documentId="13_ncr:1_{1900DAAE-67DE-4F36-9771-92858B13859D}" xr6:coauthVersionLast="45" xr6:coauthVersionMax="45" xr10:uidLastSave="{00000000-0000-0000-0000-000000000000}"/>
  <bookViews>
    <workbookView xWindow="60" yWindow="30" windowWidth="21600" windowHeight="12240" xr2:uid="{00000000-000D-0000-FFFF-FFFF00000000}"/>
  </bookViews>
  <sheets>
    <sheet name="TVMWD Well" sheetId="1" r:id="rId1"/>
    <sheet name="Trips" sheetId="2" r:id="rId2"/>
    <sheet name="TVMWD Pipeline" sheetId="3" r:id="rId3"/>
    <sheet name="Pipeline Trips" sheetId="4" r:id="rId4"/>
  </sheets>
  <definedNames>
    <definedName name="_xlnm.Print_Area" localSheetId="0">'TVMWD Well'!$A$1:$G$22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1" i="1"/>
  <c r="G10" i="1"/>
  <c r="G9" i="1"/>
  <c r="G8" i="1"/>
  <c r="E4" i="4" l="1"/>
  <c r="E6" i="4" s="1"/>
  <c r="E11" i="4" s="1"/>
  <c r="E5" i="4"/>
  <c r="G9" i="3"/>
  <c r="G21" i="3"/>
  <c r="G20" i="3"/>
  <c r="G19" i="3"/>
  <c r="G18" i="3"/>
  <c r="G17" i="3"/>
  <c r="G16" i="3"/>
  <c r="G15" i="3"/>
  <c r="G14" i="3"/>
  <c r="G13" i="3"/>
  <c r="G12" i="3"/>
  <c r="G11" i="3"/>
  <c r="G10" i="3"/>
  <c r="E16" i="2"/>
  <c r="E18" i="2" s="1"/>
  <c r="E8" i="2"/>
  <c r="E7" i="2"/>
  <c r="E6" i="2"/>
  <c r="E5" i="2"/>
  <c r="E4" i="2"/>
  <c r="G14" i="1" l="1"/>
  <c r="E23" i="2" s="1"/>
  <c r="G22" i="3"/>
  <c r="E12" i="4" s="1"/>
  <c r="E9" i="2"/>
  <c r="E22" i="2" s="1"/>
</calcChain>
</file>

<file path=xl/sharedStrings.xml><?xml version="1.0" encoding="utf-8"?>
<sst xmlns="http://schemas.openxmlformats.org/spreadsheetml/2006/main" count="122" uniqueCount="59">
  <si>
    <t>Construction Equipment</t>
  </si>
  <si>
    <t>#</t>
  </si>
  <si>
    <t>Hours per Day</t>
  </si>
  <si>
    <t>Horsepower</t>
  </si>
  <si>
    <t>Load Factor</t>
  </si>
  <si>
    <t>Construction Phase</t>
  </si>
  <si>
    <t>Fuel Used (gallons)</t>
  </si>
  <si>
    <t>Site Prep</t>
  </si>
  <si>
    <t>Tractors/Loaders/Backhoes</t>
  </si>
  <si>
    <t>CONSTRUCTION EQUIPMENT</t>
  </si>
  <si>
    <t>Total Fuel Used</t>
  </si>
  <si>
    <t>(Gallons)</t>
  </si>
  <si>
    <t>Days of Operation</t>
  </si>
  <si>
    <t>Site Preparation</t>
  </si>
  <si>
    <t>Paving</t>
  </si>
  <si>
    <t>WORKER TRIPS</t>
  </si>
  <si>
    <t>Fuel Used</t>
  </si>
  <si>
    <t>(gallons)</t>
  </si>
  <si>
    <t>Trip Length (miles)</t>
  </si>
  <si>
    <t>Trips</t>
  </si>
  <si>
    <t>MPG [2]</t>
  </si>
  <si>
    <t>Site Prepration Phase</t>
  </si>
  <si>
    <t>Grading</t>
  </si>
  <si>
    <t>Building Construction Phase</t>
  </si>
  <si>
    <t>Paving Phase</t>
  </si>
  <si>
    <t>Total</t>
  </si>
  <si>
    <t>VENDOR TRIPS</t>
  </si>
  <si>
    <t>Total Gasoline Consumption (gallons)</t>
  </si>
  <si>
    <t>Total Diesel Consumption (gallons)</t>
  </si>
  <si>
    <t>Sources:</t>
  </si>
  <si>
    <r>
      <rPr>
        <b/>
        <sz val="8"/>
        <color theme="1"/>
        <rFont val="Arial"/>
        <family val="2"/>
      </rPr>
      <t>[1]</t>
    </r>
    <r>
      <rPr>
        <sz val="8"/>
        <color theme="1"/>
        <rFont val="Arial"/>
        <family val="2"/>
      </rPr>
      <t xml:space="preserve"> United States Environmental Protection Agency. 2018. </t>
    </r>
    <r>
      <rPr>
        <i/>
        <sz val="8"/>
        <color theme="1"/>
        <rFont val="Arial"/>
        <family val="2"/>
      </rPr>
      <t>Exhaust and Crankcase Emission Factors for Nonrod Compression-Ignition Engines in MOVES2014b.</t>
    </r>
    <r>
      <rPr>
        <sz val="8"/>
        <color theme="1"/>
        <rFont val="Arial"/>
        <family val="2"/>
      </rPr>
      <t xml:space="preserve"> July 2018. Available at: https://nepis.epa.gov/Exe/ZyPDF.cgi?Dockey=P100UXEN.pdf.</t>
    </r>
  </si>
  <si>
    <r>
      <rPr>
        <b/>
        <sz val="8"/>
        <color theme="1"/>
        <rFont val="Arial"/>
        <family val="2"/>
      </rPr>
      <t>[2]</t>
    </r>
    <r>
      <rPr>
        <sz val="8"/>
        <color theme="1"/>
        <rFont val="Arial"/>
        <family val="2"/>
      </rPr>
      <t xml:space="preserve"> United States Department of Transportation, Bureau of Transportation Statistics. 2018. </t>
    </r>
    <r>
      <rPr>
        <i/>
        <sz val="8"/>
        <color theme="1"/>
        <rFont val="Arial"/>
        <family val="2"/>
      </rPr>
      <t>National Transportation Statistics 2018.</t>
    </r>
    <r>
      <rPr>
        <sz val="8"/>
        <color theme="1"/>
        <rFont val="Arial"/>
        <family val="2"/>
      </rPr>
      <t xml:space="preserve"> Available at: https://www.bts.gov/sites/bts.dot.gov/files/docs/browse-statistical-products-and-data/national-transportation-statistics/223001/ntentire2018q4.pdf.</t>
    </r>
  </si>
  <si>
    <r>
      <t xml:space="preserve">Compression-Ignition Engine Brake-Specific Fuel Consumption (BSFC) Factors </t>
    </r>
    <r>
      <rPr>
        <b/>
        <sz val="10"/>
        <color theme="1"/>
        <rFont val="Arial"/>
        <family val="2"/>
      </rPr>
      <t>[1]</t>
    </r>
    <r>
      <rPr>
        <sz val="10"/>
        <color theme="1"/>
        <rFont val="Arial"/>
        <family val="2"/>
      </rPr>
      <t>:</t>
    </r>
  </si>
  <si>
    <t>Values above are expressed in gallons per horsepower-hour/BSFC.</t>
  </si>
  <si>
    <t>Graders</t>
  </si>
  <si>
    <t>Other Material Handling Eqp.</t>
  </si>
  <si>
    <t>Rubber Tired Dozer</t>
  </si>
  <si>
    <t>Cranes</t>
  </si>
  <si>
    <t>Forklifts</t>
  </si>
  <si>
    <t>Generator Sets</t>
  </si>
  <si>
    <t>Other Construction Eqp.</t>
  </si>
  <si>
    <t>Welders</t>
  </si>
  <si>
    <t>Building Con.</t>
  </si>
  <si>
    <t>Cement and Motor Mixers</t>
  </si>
  <si>
    <t>Concrete/Industiral Saws</t>
  </si>
  <si>
    <t>Dumpers/Tenders</t>
  </si>
  <si>
    <t>Pavers</t>
  </si>
  <si>
    <t>Paving Equipment</t>
  </si>
  <si>
    <t>Rollers</t>
  </si>
  <si>
    <t>Architectual Coating</t>
  </si>
  <si>
    <t xml:space="preserve">Building Construction </t>
  </si>
  <si>
    <t>HP: 0 to 100</t>
  </si>
  <si>
    <t>HP: Greater than 100</t>
  </si>
  <si>
    <t>Architectural Coating</t>
  </si>
  <si>
    <t>TVMWD Pipeline</t>
  </si>
  <si>
    <r>
      <rPr>
        <b/>
        <sz val="12"/>
        <color theme="1"/>
        <rFont val="Arial"/>
        <family val="2"/>
      </rPr>
      <t xml:space="preserve">TVMWD Production Well           </t>
    </r>
    <r>
      <rPr>
        <sz val="12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  Compression-Ignition Engine Brake-Specific Fuel Consumption (BSFC) Factors </t>
    </r>
    <r>
      <rPr>
        <b/>
        <sz val="10"/>
        <color theme="1"/>
        <rFont val="Arial"/>
        <family val="2"/>
      </rPr>
      <t>[1]</t>
    </r>
    <r>
      <rPr>
        <sz val="10"/>
        <color theme="1"/>
        <rFont val="Arial"/>
        <family val="2"/>
      </rPr>
      <t>:</t>
    </r>
  </si>
  <si>
    <t xml:space="preserve">Total Fuel Used </t>
  </si>
  <si>
    <t>(Gallons Per Day)</t>
  </si>
  <si>
    <t>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</si>
</sst>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2" fontId="2" fillId="2" borderId="0" xfId="0" applyNumberFormat="1" applyFont="1" applyFill="1"/>
    <xf numFmtId="0" fontId="6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8" xfId="0" applyFont="1" applyBorder="1" applyAlignment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0" xfId="0" applyNumberFormat="1" applyFont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2" fontId="4" fillId="0" borderId="0" xfId="0" applyNumberFormat="1" applyFont="1"/>
    <xf numFmtId="2" fontId="3" fillId="0" borderId="10" xfId="0" applyNumberFormat="1" applyFont="1" applyBorder="1" applyAlignment="1">
      <alignment vertical="center" wrapText="1"/>
    </xf>
    <xf numFmtId="2" fontId="2" fillId="2" borderId="6" xfId="0" applyNumberFormat="1" applyFont="1" applyFill="1" applyBorder="1" applyAlignment="1">
      <alignment vertical="center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3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topLeftCell="A7" zoomScale="130" zoomScaleNormal="130" workbookViewId="0">
      <selection activeCell="A19" sqref="A19:B19"/>
    </sheetView>
  </sheetViews>
  <sheetFormatPr defaultRowHeight="15" x14ac:dyDescent="0.25"/>
  <cols>
    <col min="1" max="1" width="25.140625" customWidth="1"/>
    <col min="2" max="2" width="6.140625" customWidth="1"/>
    <col min="3" max="3" width="9.7109375" customWidth="1"/>
    <col min="4" max="4" width="13.140625" customWidth="1"/>
    <col min="5" max="5" width="7.42578125" customWidth="1"/>
    <col min="6" max="6" width="15.7109375" customWidth="1"/>
    <col min="7" max="7" width="10.5703125" customWidth="1"/>
  </cols>
  <sheetData>
    <row r="1" spans="1:7" x14ac:dyDescent="0.25">
      <c r="A1" s="55" t="s">
        <v>55</v>
      </c>
      <c r="B1" s="55"/>
      <c r="C1" s="55"/>
      <c r="D1" s="55"/>
      <c r="E1" s="55"/>
      <c r="F1" s="55"/>
      <c r="G1" s="55"/>
    </row>
    <row r="2" spans="1:7" x14ac:dyDescent="0.25">
      <c r="A2" s="56"/>
      <c r="B2" s="56"/>
      <c r="C2" s="56"/>
      <c r="D2" s="56"/>
      <c r="E2" s="56"/>
      <c r="F2" s="56"/>
      <c r="G2" s="56"/>
    </row>
    <row r="3" spans="1:7" x14ac:dyDescent="0.25">
      <c r="A3" s="35" t="s">
        <v>51</v>
      </c>
      <c r="B3" s="33">
        <v>5.8799999999999998E-2</v>
      </c>
      <c r="C3" s="32"/>
      <c r="D3" s="59" t="s">
        <v>52</v>
      </c>
      <c r="E3" s="60"/>
      <c r="F3" s="33">
        <v>5.2900000000000003E-2</v>
      </c>
      <c r="G3" s="32"/>
    </row>
    <row r="4" spans="1:7" x14ac:dyDescent="0.25">
      <c r="A4" s="55" t="s">
        <v>33</v>
      </c>
      <c r="B4" s="62"/>
      <c r="C4" s="62"/>
      <c r="D4" s="62"/>
      <c r="E4" s="62"/>
      <c r="F4" s="62"/>
      <c r="G4" s="62"/>
    </row>
    <row r="6" spans="1:7" x14ac:dyDescent="0.25">
      <c r="A6" s="65" t="s">
        <v>9</v>
      </c>
      <c r="B6" s="65"/>
      <c r="C6" s="65"/>
      <c r="D6" s="65"/>
      <c r="E6" s="65"/>
      <c r="F6" s="65"/>
      <c r="G6" s="65"/>
    </row>
    <row r="7" spans="1:7" ht="35.25" customHeight="1" thickBot="1" x14ac:dyDescent="0.3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</row>
    <row r="8" spans="1:7" x14ac:dyDescent="0.25">
      <c r="A8" s="2" t="s">
        <v>34</v>
      </c>
      <c r="B8" s="3">
        <v>1</v>
      </c>
      <c r="C8" s="3">
        <v>6</v>
      </c>
      <c r="D8" s="3">
        <v>187</v>
      </c>
      <c r="E8" s="26">
        <v>0.41</v>
      </c>
      <c r="F8" s="2" t="s">
        <v>7</v>
      </c>
      <c r="G8" s="39">
        <f>SUM(D8*E8)*(F3)*(C8)*C18</f>
        <v>3037.0152384000003</v>
      </c>
    </row>
    <row r="9" spans="1:7" ht="18" customHeight="1" x14ac:dyDescent="0.25">
      <c r="A9" s="4" t="s">
        <v>35</v>
      </c>
      <c r="B9" s="5">
        <v>1</v>
      </c>
      <c r="C9" s="5">
        <v>8</v>
      </c>
      <c r="D9" s="5">
        <v>168</v>
      </c>
      <c r="E9" s="27">
        <v>0.4</v>
      </c>
      <c r="F9" s="4" t="s">
        <v>7</v>
      </c>
      <c r="G9" s="37">
        <f>SUM(D9*E9)*(F3)*(C9)*C18</f>
        <v>3549.192192</v>
      </c>
    </row>
    <row r="10" spans="1:7" x14ac:dyDescent="0.25">
      <c r="A10" s="4" t="s">
        <v>37</v>
      </c>
      <c r="B10" s="5">
        <v>1</v>
      </c>
      <c r="C10" s="5">
        <v>4</v>
      </c>
      <c r="D10" s="5">
        <v>231</v>
      </c>
      <c r="E10" s="27">
        <v>0.28999999999999998</v>
      </c>
      <c r="F10" s="4" t="s">
        <v>42</v>
      </c>
      <c r="G10" s="36">
        <f>SUM(D10*E10)*F3*(C10)*C18</f>
        <v>1769.0504831999999</v>
      </c>
    </row>
    <row r="11" spans="1:7" x14ac:dyDescent="0.25">
      <c r="A11" s="4" t="s">
        <v>36</v>
      </c>
      <c r="B11" s="5">
        <v>1</v>
      </c>
      <c r="C11" s="5">
        <v>4</v>
      </c>
      <c r="D11" s="5">
        <v>247</v>
      </c>
      <c r="E11" s="27">
        <v>0.4</v>
      </c>
      <c r="F11" s="4" t="s">
        <v>42</v>
      </c>
      <c r="G11" s="36">
        <f>SUM(D11*E11)*F3*(C11)*C18</f>
        <v>2609.0787840000003</v>
      </c>
    </row>
    <row r="12" spans="1:7" x14ac:dyDescent="0.25">
      <c r="A12" s="4" t="s">
        <v>8</v>
      </c>
      <c r="B12" s="5">
        <v>2</v>
      </c>
      <c r="C12" s="5">
        <v>8</v>
      </c>
      <c r="D12" s="5">
        <v>97</v>
      </c>
      <c r="E12" s="27">
        <v>0.37</v>
      </c>
      <c r="F12" s="4" t="s">
        <v>42</v>
      </c>
      <c r="G12" s="36">
        <f>SUM(D12*E12)*B3*(C12)*C18</f>
        <v>2106.9554687999998</v>
      </c>
    </row>
    <row r="13" spans="1:7" x14ac:dyDescent="0.25">
      <c r="A13" s="6" t="s">
        <v>41</v>
      </c>
      <c r="B13" s="7">
        <v>1</v>
      </c>
      <c r="C13" s="7">
        <v>4</v>
      </c>
      <c r="D13" s="7">
        <v>46</v>
      </c>
      <c r="E13" s="28">
        <v>0.45</v>
      </c>
      <c r="F13" s="6" t="s">
        <v>42</v>
      </c>
      <c r="G13" s="37">
        <f>SUM(D13*E13)*B3*(C13)*C18</f>
        <v>607.60627199999999</v>
      </c>
    </row>
    <row r="14" spans="1:7" x14ac:dyDescent="0.25">
      <c r="F14" s="8" t="s">
        <v>56</v>
      </c>
      <c r="G14" s="38">
        <f>SUM(G8:G13)</f>
        <v>13678.8984384</v>
      </c>
    </row>
    <row r="15" spans="1:7" x14ac:dyDescent="0.25">
      <c r="F15" s="8"/>
      <c r="G15" s="9" t="s">
        <v>57</v>
      </c>
    </row>
    <row r="16" spans="1:7" x14ac:dyDescent="0.25">
      <c r="F16" s="76"/>
    </row>
    <row r="17" spans="1:7" ht="15.75" thickBot="1" x14ac:dyDescent="0.3">
      <c r="A17" s="52" t="s">
        <v>5</v>
      </c>
      <c r="B17" s="52"/>
      <c r="C17" s="52" t="s">
        <v>12</v>
      </c>
      <c r="D17" s="52"/>
      <c r="F17" s="77"/>
      <c r="G17" s="8"/>
    </row>
    <row r="18" spans="1:7" x14ac:dyDescent="0.25">
      <c r="A18" s="74" t="s">
        <v>58</v>
      </c>
      <c r="B18" s="74"/>
      <c r="C18" s="75">
        <v>124.8</v>
      </c>
      <c r="D18" s="75"/>
    </row>
    <row r="19" spans="1:7" x14ac:dyDescent="0.25">
      <c r="A19" s="57"/>
      <c r="B19" s="57"/>
      <c r="C19" s="54"/>
      <c r="D19" s="54"/>
    </row>
    <row r="20" spans="1:7" x14ac:dyDescent="0.25">
      <c r="A20" s="57"/>
      <c r="B20" s="57"/>
      <c r="C20" s="54"/>
      <c r="D20" s="54"/>
    </row>
    <row r="21" spans="1:7" x14ac:dyDescent="0.25">
      <c r="A21" s="51"/>
      <c r="B21" s="51"/>
      <c r="C21" s="50"/>
      <c r="D21" s="50"/>
    </row>
    <row r="22" spans="1:7" x14ac:dyDescent="0.25">
      <c r="A22" s="57"/>
      <c r="B22" s="57"/>
      <c r="C22" s="58"/>
      <c r="D22" s="58"/>
    </row>
    <row r="36" spans="1:7" x14ac:dyDescent="0.25">
      <c r="A36" s="61"/>
      <c r="B36" s="61"/>
      <c r="C36" s="61"/>
      <c r="D36" s="61"/>
      <c r="E36" s="61"/>
      <c r="F36" s="61"/>
      <c r="G36" s="61"/>
    </row>
  </sheetData>
  <mergeCells count="17">
    <mergeCell ref="C19:D19"/>
    <mergeCell ref="A19:B19"/>
    <mergeCell ref="A36:G36"/>
    <mergeCell ref="A4:G4"/>
    <mergeCell ref="C22:D22"/>
    <mergeCell ref="C20:D20"/>
    <mergeCell ref="A18:B18"/>
    <mergeCell ref="A22:B22"/>
    <mergeCell ref="A20:B20"/>
    <mergeCell ref="A6:G6"/>
    <mergeCell ref="C17:D17"/>
    <mergeCell ref="C18:D18"/>
    <mergeCell ref="C20:D20"/>
    <mergeCell ref="A20:B20"/>
    <mergeCell ref="A17:B17"/>
    <mergeCell ref="A1:G2"/>
    <mergeCell ref="D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workbookViewId="0">
      <selection activeCell="G33" sqref="G33"/>
    </sheetView>
  </sheetViews>
  <sheetFormatPr defaultRowHeight="15" x14ac:dyDescent="0.25"/>
  <cols>
    <col min="1" max="1" width="30.28515625" customWidth="1"/>
    <col min="2" max="2" width="11.7109375" customWidth="1"/>
    <col min="3" max="3" width="10.85546875" customWidth="1"/>
    <col min="4" max="4" width="24" customWidth="1"/>
    <col min="5" max="5" width="13.140625" customWidth="1"/>
  </cols>
  <sheetData>
    <row r="1" spans="1:5" x14ac:dyDescent="0.25">
      <c r="A1" s="65" t="s">
        <v>15</v>
      </c>
      <c r="B1" s="68"/>
      <c r="C1" s="68"/>
      <c r="D1" s="68"/>
      <c r="E1" s="68"/>
    </row>
    <row r="2" spans="1:5" x14ac:dyDescent="0.25">
      <c r="A2" s="12"/>
      <c r="B2" s="12"/>
      <c r="C2" s="12"/>
      <c r="D2" s="12"/>
      <c r="E2" s="12" t="s">
        <v>16</v>
      </c>
    </row>
    <row r="3" spans="1:5" ht="15.75" thickBot="1" x14ac:dyDescent="0.3">
      <c r="A3" s="13" t="s">
        <v>5</v>
      </c>
      <c r="B3" s="13" t="s">
        <v>20</v>
      </c>
      <c r="C3" s="13" t="s">
        <v>19</v>
      </c>
      <c r="D3" s="13" t="s">
        <v>18</v>
      </c>
      <c r="E3" s="13" t="s">
        <v>17</v>
      </c>
    </row>
    <row r="4" spans="1:5" x14ac:dyDescent="0.25">
      <c r="A4" s="11" t="s">
        <v>21</v>
      </c>
      <c r="B4" s="16">
        <v>24</v>
      </c>
      <c r="C4" s="14">
        <v>10</v>
      </c>
      <c r="D4" s="16">
        <v>15</v>
      </c>
      <c r="E4" s="15">
        <f>SUM(C4*D4)/B4*(1)</f>
        <v>6.25</v>
      </c>
    </row>
    <row r="5" spans="1:5" x14ac:dyDescent="0.25">
      <c r="A5" s="11" t="s">
        <v>22</v>
      </c>
      <c r="B5" s="16">
        <v>24</v>
      </c>
      <c r="C5" s="14">
        <v>10</v>
      </c>
      <c r="D5" s="16">
        <v>15</v>
      </c>
      <c r="E5" s="15">
        <f>SUM(C5*D5)/B5*(2)</f>
        <v>12.5</v>
      </c>
    </row>
    <row r="6" spans="1:5" x14ac:dyDescent="0.25">
      <c r="A6" s="11" t="s">
        <v>23</v>
      </c>
      <c r="B6" s="16">
        <v>24</v>
      </c>
      <c r="C6" s="14">
        <v>7</v>
      </c>
      <c r="D6" s="16">
        <v>15</v>
      </c>
      <c r="E6" s="15">
        <f>SUM(C6*D6)/B6*(58)</f>
        <v>253.75</v>
      </c>
    </row>
    <row r="7" spans="1:5" x14ac:dyDescent="0.25">
      <c r="A7" s="11" t="s">
        <v>24</v>
      </c>
      <c r="B7" s="16">
        <v>24</v>
      </c>
      <c r="C7" s="14">
        <v>15</v>
      </c>
      <c r="D7" s="16">
        <v>15</v>
      </c>
      <c r="E7" s="15">
        <f>SUM(C7*D7)/B7*(5)</f>
        <v>46.875</v>
      </c>
    </row>
    <row r="8" spans="1:5" x14ac:dyDescent="0.25">
      <c r="A8" s="17" t="s">
        <v>53</v>
      </c>
      <c r="B8" s="18">
        <v>24</v>
      </c>
      <c r="C8" s="19">
        <v>1</v>
      </c>
      <c r="D8" s="18">
        <v>15</v>
      </c>
      <c r="E8" s="20">
        <f>SUM(C8*D8)/B8*(5)</f>
        <v>3.125</v>
      </c>
    </row>
    <row r="9" spans="1:5" x14ac:dyDescent="0.25">
      <c r="A9" s="11"/>
      <c r="B9" s="11"/>
      <c r="C9" s="11"/>
      <c r="D9" s="21" t="s">
        <v>25</v>
      </c>
      <c r="E9" s="22">
        <f>SUM(E4:E8)</f>
        <v>322.5</v>
      </c>
    </row>
    <row r="10" spans="1:5" x14ac:dyDescent="0.25">
      <c r="A10" s="11"/>
      <c r="B10" s="11"/>
      <c r="C10" s="11"/>
      <c r="D10" s="11"/>
      <c r="E10" s="11"/>
    </row>
    <row r="11" spans="1:5" x14ac:dyDescent="0.25">
      <c r="A11" s="65" t="s">
        <v>26</v>
      </c>
      <c r="B11" s="68"/>
      <c r="C11" s="68"/>
      <c r="D11" s="68"/>
      <c r="E11" s="68"/>
    </row>
    <row r="12" spans="1:5" x14ac:dyDescent="0.25">
      <c r="A12" s="12"/>
      <c r="B12" s="12"/>
      <c r="C12" s="12"/>
      <c r="D12" s="12"/>
      <c r="E12" s="12" t="s">
        <v>16</v>
      </c>
    </row>
    <row r="13" spans="1:5" ht="15.75" thickBot="1" x14ac:dyDescent="0.3">
      <c r="A13" s="13" t="s">
        <v>5</v>
      </c>
      <c r="B13" s="13" t="s">
        <v>20</v>
      </c>
      <c r="C13" s="13" t="s">
        <v>19</v>
      </c>
      <c r="D13" s="13" t="s">
        <v>18</v>
      </c>
      <c r="E13" s="13" t="s">
        <v>17</v>
      </c>
    </row>
    <row r="14" spans="1:5" x14ac:dyDescent="0.25">
      <c r="A14" s="11" t="s">
        <v>21</v>
      </c>
      <c r="B14" s="16">
        <v>7.4</v>
      </c>
      <c r="C14" s="14">
        <v>0</v>
      </c>
      <c r="D14" s="16">
        <v>7</v>
      </c>
      <c r="E14" s="15">
        <v>0</v>
      </c>
    </row>
    <row r="15" spans="1:5" x14ac:dyDescent="0.25">
      <c r="A15" s="11" t="s">
        <v>22</v>
      </c>
      <c r="B15" s="16">
        <v>7.4</v>
      </c>
      <c r="C15" s="14">
        <v>0</v>
      </c>
      <c r="D15" s="16">
        <v>7</v>
      </c>
      <c r="E15" s="15">
        <v>0</v>
      </c>
    </row>
    <row r="16" spans="1:5" x14ac:dyDescent="0.25">
      <c r="A16" s="11" t="s">
        <v>23</v>
      </c>
      <c r="B16" s="16">
        <v>7.4</v>
      </c>
      <c r="C16" s="14">
        <v>3</v>
      </c>
      <c r="D16" s="16">
        <v>7</v>
      </c>
      <c r="E16" s="15">
        <f>SUM(D16*3)/B16*(58)</f>
        <v>164.59459459459458</v>
      </c>
    </row>
    <row r="17" spans="1:5" x14ac:dyDescent="0.25">
      <c r="A17" s="17" t="s">
        <v>24</v>
      </c>
      <c r="B17" s="18">
        <v>7.4</v>
      </c>
      <c r="C17" s="19">
        <v>0</v>
      </c>
      <c r="D17" s="18">
        <v>7</v>
      </c>
      <c r="E17" s="20">
        <v>0</v>
      </c>
    </row>
    <row r="18" spans="1:5" x14ac:dyDescent="0.25">
      <c r="A18" s="11"/>
      <c r="B18" s="11"/>
      <c r="C18" s="11"/>
      <c r="D18" s="21" t="s">
        <v>25</v>
      </c>
      <c r="E18" s="22">
        <f>SUM(E14:E17)</f>
        <v>164.59459459459458</v>
      </c>
    </row>
    <row r="19" spans="1:5" x14ac:dyDescent="0.25">
      <c r="A19" s="11"/>
      <c r="B19" s="11"/>
      <c r="C19" s="11"/>
      <c r="D19" s="11"/>
      <c r="E19" s="11"/>
    </row>
    <row r="20" spans="1:5" x14ac:dyDescent="0.25">
      <c r="A20" s="11"/>
      <c r="B20" s="11"/>
      <c r="C20" s="11"/>
      <c r="D20" s="11"/>
      <c r="E20" s="11"/>
    </row>
    <row r="21" spans="1:5" ht="15.75" thickBot="1" x14ac:dyDescent="0.3">
      <c r="A21" s="11"/>
      <c r="B21" s="11"/>
      <c r="C21" s="11"/>
      <c r="D21" s="11"/>
      <c r="E21" s="11"/>
    </row>
    <row r="22" spans="1:5" ht="19.5" customHeight="1" thickBot="1" x14ac:dyDescent="0.3">
      <c r="A22" s="11"/>
      <c r="B22" s="11"/>
      <c r="C22" s="69" t="s">
        <v>27</v>
      </c>
      <c r="D22" s="70"/>
      <c r="E22" s="40">
        <f>SUM(E9+E18)</f>
        <v>487.09459459459458</v>
      </c>
    </row>
    <row r="23" spans="1:5" ht="19.5" customHeight="1" thickBot="1" x14ac:dyDescent="0.3">
      <c r="A23" s="11"/>
      <c r="B23" s="11"/>
      <c r="C23" s="69" t="s">
        <v>28</v>
      </c>
      <c r="D23" s="70"/>
      <c r="E23" s="40">
        <f>'TVMWD Well'!G14</f>
        <v>13678.8984384</v>
      </c>
    </row>
    <row r="24" spans="1:5" x14ac:dyDescent="0.25">
      <c r="A24" s="11"/>
      <c r="B24" s="11"/>
      <c r="C24" s="11"/>
      <c r="D24" s="11"/>
      <c r="E24" s="11"/>
    </row>
    <row r="25" spans="1:5" x14ac:dyDescent="0.25">
      <c r="A25" s="11"/>
      <c r="B25" s="11"/>
      <c r="C25" s="11"/>
      <c r="D25" s="11"/>
      <c r="E25" s="11"/>
    </row>
    <row r="26" spans="1:5" x14ac:dyDescent="0.25">
      <c r="A26" s="23" t="s">
        <v>29</v>
      </c>
      <c r="B26" s="11"/>
      <c r="C26" s="11"/>
      <c r="D26" s="11"/>
      <c r="E26" s="11"/>
    </row>
    <row r="27" spans="1:5" ht="26.25" customHeight="1" x14ac:dyDescent="0.25">
      <c r="A27" s="66" t="s">
        <v>30</v>
      </c>
      <c r="B27" s="67"/>
      <c r="C27" s="67"/>
      <c r="D27" s="67"/>
      <c r="E27" s="67"/>
    </row>
    <row r="28" spans="1:5" ht="35.25" customHeight="1" x14ac:dyDescent="0.25">
      <c r="A28" s="66" t="s">
        <v>31</v>
      </c>
      <c r="B28" s="66"/>
      <c r="C28" s="66"/>
      <c r="D28" s="66"/>
      <c r="E28" s="66"/>
    </row>
    <row r="29" spans="1:5" x14ac:dyDescent="0.25">
      <c r="A29" s="24"/>
      <c r="B29" s="24"/>
      <c r="C29" s="24"/>
      <c r="D29" s="24"/>
      <c r="E29" s="24"/>
    </row>
    <row r="30" spans="1:5" x14ac:dyDescent="0.25">
      <c r="A30" s="24"/>
      <c r="B30" s="24"/>
      <c r="C30" s="24"/>
      <c r="D30" s="24"/>
      <c r="E30" s="24"/>
    </row>
  </sheetData>
  <mergeCells count="6">
    <mergeCell ref="A27:E27"/>
    <mergeCell ref="A28:E28"/>
    <mergeCell ref="A1:E1"/>
    <mergeCell ref="A11:E11"/>
    <mergeCell ref="C22:D22"/>
    <mergeCell ref="C23:D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"/>
  <sheetViews>
    <sheetView workbookViewId="0">
      <selection activeCell="D31" sqref="D31"/>
    </sheetView>
  </sheetViews>
  <sheetFormatPr defaultRowHeight="15" x14ac:dyDescent="0.25"/>
  <cols>
    <col min="1" max="1" width="26.7109375" customWidth="1"/>
    <col min="3" max="3" width="10" customWidth="1"/>
    <col min="4" max="4" width="12.7109375" customWidth="1"/>
    <col min="5" max="5" width="8.7109375" customWidth="1"/>
    <col min="6" max="6" width="12.7109375" customWidth="1"/>
    <col min="7" max="7" width="10.28515625" style="10" customWidth="1"/>
  </cols>
  <sheetData>
    <row r="1" spans="1:7" ht="18.75" x14ac:dyDescent="0.3">
      <c r="A1" s="71" t="s">
        <v>54</v>
      </c>
      <c r="B1" s="71"/>
      <c r="C1" s="71"/>
      <c r="D1" s="71"/>
      <c r="E1" s="71"/>
      <c r="F1" s="71"/>
      <c r="G1" s="71"/>
    </row>
    <row r="2" spans="1:7" x14ac:dyDescent="0.25">
      <c r="A2" s="25"/>
    </row>
    <row r="3" spans="1:7" ht="15.75" thickBot="1" x14ac:dyDescent="0.3">
      <c r="A3" s="72" t="s">
        <v>32</v>
      </c>
      <c r="B3" s="72"/>
      <c r="C3" s="73"/>
      <c r="D3" s="72"/>
      <c r="E3" s="72"/>
      <c r="F3" s="72"/>
      <c r="G3" s="73"/>
    </row>
    <row r="4" spans="1:7" x14ac:dyDescent="0.25">
      <c r="A4" s="35" t="s">
        <v>51</v>
      </c>
      <c r="B4" s="33">
        <v>5.8799999999999998E-2</v>
      </c>
      <c r="C4" s="32"/>
      <c r="D4" s="59" t="s">
        <v>52</v>
      </c>
      <c r="E4" s="60"/>
      <c r="F4" s="33">
        <v>5.2900000000000003E-2</v>
      </c>
      <c r="G4" s="34"/>
    </row>
    <row r="5" spans="1:7" x14ac:dyDescent="0.25">
      <c r="A5" s="55" t="s">
        <v>33</v>
      </c>
      <c r="B5" s="62"/>
      <c r="C5" s="62"/>
      <c r="D5" s="62"/>
      <c r="E5" s="62"/>
      <c r="F5" s="62"/>
      <c r="G5" s="62"/>
    </row>
    <row r="7" spans="1:7" x14ac:dyDescent="0.25">
      <c r="A7" s="65" t="s">
        <v>9</v>
      </c>
      <c r="B7" s="65"/>
      <c r="C7" s="65"/>
      <c r="D7" s="65"/>
      <c r="E7" s="65"/>
      <c r="F7" s="65"/>
      <c r="G7" s="65"/>
    </row>
    <row r="8" spans="1:7" ht="26.25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</row>
    <row r="9" spans="1:7" x14ac:dyDescent="0.25">
      <c r="A9" s="47" t="s">
        <v>8</v>
      </c>
      <c r="B9" s="48">
        <v>1</v>
      </c>
      <c r="C9" s="48">
        <v>6</v>
      </c>
      <c r="D9" s="48">
        <v>97</v>
      </c>
      <c r="E9" s="49">
        <v>0.37</v>
      </c>
      <c r="F9" s="47" t="s">
        <v>42</v>
      </c>
      <c r="G9" s="41">
        <f>SUM(D9*E9)*(B4)*C9*(C28)</f>
        <v>949.64940000000013</v>
      </c>
    </row>
    <row r="10" spans="1:7" x14ac:dyDescent="0.25">
      <c r="A10" s="4" t="s">
        <v>37</v>
      </c>
      <c r="B10" s="5">
        <v>1</v>
      </c>
      <c r="C10" s="5">
        <v>6</v>
      </c>
      <c r="D10" s="5">
        <v>231</v>
      </c>
      <c r="E10" s="27">
        <v>0.28999999999999998</v>
      </c>
      <c r="F10" s="4" t="s">
        <v>42</v>
      </c>
      <c r="G10" s="44">
        <f>SUM(D10*E10)*F4*(C10)*C28</f>
        <v>1594.69695</v>
      </c>
    </row>
    <row r="11" spans="1:7" x14ac:dyDescent="0.25">
      <c r="A11" s="4" t="s">
        <v>38</v>
      </c>
      <c r="B11" s="5">
        <v>1</v>
      </c>
      <c r="C11" s="5">
        <v>6</v>
      </c>
      <c r="D11" s="5">
        <v>89</v>
      </c>
      <c r="E11" s="27">
        <v>0.2</v>
      </c>
      <c r="F11" s="4" t="s">
        <v>42</v>
      </c>
      <c r="G11" s="44">
        <f>SUM(D11*E11)*B4*(C11)*C28</f>
        <v>470.988</v>
      </c>
    </row>
    <row r="12" spans="1:7" x14ac:dyDescent="0.25">
      <c r="A12" s="29" t="s">
        <v>39</v>
      </c>
      <c r="B12" s="30">
        <v>1</v>
      </c>
      <c r="C12" s="30">
        <v>8</v>
      </c>
      <c r="D12" s="30">
        <v>84</v>
      </c>
      <c r="E12" s="31">
        <v>0.74</v>
      </c>
      <c r="F12" s="29" t="s">
        <v>42</v>
      </c>
      <c r="G12" s="44">
        <f>SUM(D12*E12)*B4*(C12)*C28</f>
        <v>2193.0047999999997</v>
      </c>
    </row>
    <row r="13" spans="1:7" x14ac:dyDescent="0.25">
      <c r="A13" s="4" t="s">
        <v>40</v>
      </c>
      <c r="B13" s="5">
        <v>2</v>
      </c>
      <c r="C13" s="5">
        <v>6</v>
      </c>
      <c r="D13" s="5">
        <v>89</v>
      </c>
      <c r="E13" s="27">
        <v>0.42</v>
      </c>
      <c r="F13" s="4" t="s">
        <v>42</v>
      </c>
      <c r="G13" s="44">
        <f>SUM(D13*E13)*F4*(C13)*C28</f>
        <v>889.83089999999993</v>
      </c>
    </row>
    <row r="14" spans="1:7" x14ac:dyDescent="0.25">
      <c r="A14" s="4" t="s">
        <v>44</v>
      </c>
      <c r="B14" s="5">
        <v>1</v>
      </c>
      <c r="C14" s="5">
        <v>6</v>
      </c>
      <c r="D14" s="5">
        <v>84</v>
      </c>
      <c r="E14" s="27">
        <v>0.73</v>
      </c>
      <c r="F14" s="4" t="s">
        <v>42</v>
      </c>
      <c r="G14" s="44">
        <f>SUM(D14*E14)*F4*(C14)*C28</f>
        <v>1459.7226000000001</v>
      </c>
    </row>
    <row r="15" spans="1:7" x14ac:dyDescent="0.25">
      <c r="A15" s="4" t="s">
        <v>45</v>
      </c>
      <c r="B15" s="5">
        <v>1</v>
      </c>
      <c r="C15" s="5">
        <v>6</v>
      </c>
      <c r="D15" s="5">
        <v>46</v>
      </c>
      <c r="E15" s="27">
        <v>0.38</v>
      </c>
      <c r="F15" s="4" t="s">
        <v>42</v>
      </c>
      <c r="G15" s="44">
        <f>SUM(D15*E15)*B4*(C15)*C28</f>
        <v>462.52080000000007</v>
      </c>
    </row>
    <row r="16" spans="1:7" x14ac:dyDescent="0.25">
      <c r="A16" s="6" t="s">
        <v>41</v>
      </c>
      <c r="B16" s="7">
        <v>3</v>
      </c>
      <c r="C16" s="7">
        <v>8</v>
      </c>
      <c r="D16" s="7">
        <v>46</v>
      </c>
      <c r="E16" s="28">
        <v>0.45</v>
      </c>
      <c r="F16" s="6" t="s">
        <v>42</v>
      </c>
      <c r="G16" s="42">
        <f>SUM(D16*E16)*B4*(C16)*C28</f>
        <v>730.29600000000005</v>
      </c>
    </row>
    <row r="17" spans="1:7" x14ac:dyDescent="0.25">
      <c r="A17" s="4" t="s">
        <v>43</v>
      </c>
      <c r="B17" s="5">
        <v>1</v>
      </c>
      <c r="C17" s="5">
        <v>6</v>
      </c>
      <c r="D17" s="5">
        <v>9</v>
      </c>
      <c r="E17" s="27">
        <v>0.56000000000000005</v>
      </c>
      <c r="F17" s="4" t="s">
        <v>14</v>
      </c>
      <c r="G17" s="41">
        <f>SUM(D17*E17)*B4*(C17)*C29</f>
        <v>8.8905600000000025</v>
      </c>
    </row>
    <row r="18" spans="1:7" x14ac:dyDescent="0.25">
      <c r="A18" s="4" t="s">
        <v>46</v>
      </c>
      <c r="B18" s="5">
        <v>1</v>
      </c>
      <c r="C18" s="5">
        <v>6</v>
      </c>
      <c r="D18" s="5">
        <v>130</v>
      </c>
      <c r="E18" s="27">
        <v>0.42</v>
      </c>
      <c r="F18" s="4" t="s">
        <v>14</v>
      </c>
      <c r="G18" s="42">
        <f>SUM(D18*E18)*F4*(C18)*C29</f>
        <v>86.650200000000012</v>
      </c>
    </row>
    <row r="19" spans="1:7" x14ac:dyDescent="0.25">
      <c r="A19" s="4" t="s">
        <v>47</v>
      </c>
      <c r="B19" s="5">
        <v>1</v>
      </c>
      <c r="C19" s="5">
        <v>8</v>
      </c>
      <c r="D19" s="5">
        <v>132</v>
      </c>
      <c r="E19" s="27">
        <v>0.42</v>
      </c>
      <c r="F19" s="4" t="s">
        <v>14</v>
      </c>
      <c r="G19" s="42">
        <f>SUM(D19*E19)*F4*(C19)*C29</f>
        <v>117.31104000000001</v>
      </c>
    </row>
    <row r="20" spans="1:7" x14ac:dyDescent="0.25">
      <c r="A20" s="4" t="s">
        <v>48</v>
      </c>
      <c r="B20" s="5">
        <v>1</v>
      </c>
      <c r="C20" s="5">
        <v>7</v>
      </c>
      <c r="D20" s="5">
        <v>80</v>
      </c>
      <c r="E20" s="27">
        <v>0.38</v>
      </c>
      <c r="F20" s="4" t="s">
        <v>14</v>
      </c>
      <c r="G20" s="42">
        <f>SUM(D20*E20)*B4*(C20)*C29</f>
        <v>62.563199999999988</v>
      </c>
    </row>
    <row r="21" spans="1:7" x14ac:dyDescent="0.25">
      <c r="A21" s="6" t="s">
        <v>8</v>
      </c>
      <c r="B21" s="7">
        <v>1</v>
      </c>
      <c r="C21" s="7">
        <v>8</v>
      </c>
      <c r="D21" s="7">
        <v>97</v>
      </c>
      <c r="E21" s="28">
        <v>0.37</v>
      </c>
      <c r="F21" s="6" t="s">
        <v>14</v>
      </c>
      <c r="G21" s="43">
        <f>SUM(D21*E21)*B4*(C21)*C29</f>
        <v>84.41328</v>
      </c>
    </row>
    <row r="22" spans="1:7" x14ac:dyDescent="0.25">
      <c r="F22" s="8" t="s">
        <v>10</v>
      </c>
      <c r="G22" s="45">
        <f>SUM(G9:G21)</f>
        <v>9110.5377300000018</v>
      </c>
    </row>
    <row r="23" spans="1:7" x14ac:dyDescent="0.25">
      <c r="G23" s="46" t="s">
        <v>11</v>
      </c>
    </row>
    <row r="25" spans="1:7" ht="15.75" thickBot="1" x14ac:dyDescent="0.3">
      <c r="A25" s="52" t="s">
        <v>5</v>
      </c>
      <c r="B25" s="53"/>
      <c r="C25" s="52" t="s">
        <v>12</v>
      </c>
      <c r="D25" s="53"/>
    </row>
    <row r="26" spans="1:7" x14ac:dyDescent="0.25">
      <c r="A26" s="74" t="s">
        <v>13</v>
      </c>
      <c r="B26" s="74"/>
      <c r="C26" s="75">
        <v>0</v>
      </c>
      <c r="D26" s="75"/>
    </row>
    <row r="27" spans="1:7" x14ac:dyDescent="0.25">
      <c r="A27" s="57" t="s">
        <v>22</v>
      </c>
      <c r="B27" s="57"/>
      <c r="C27" s="54">
        <v>0</v>
      </c>
      <c r="D27" s="54"/>
    </row>
    <row r="28" spans="1:7" x14ac:dyDescent="0.25">
      <c r="A28" s="57" t="s">
        <v>50</v>
      </c>
      <c r="B28" s="57"/>
      <c r="C28" s="54">
        <v>75</v>
      </c>
      <c r="D28" s="54"/>
    </row>
    <row r="29" spans="1:7" x14ac:dyDescent="0.25">
      <c r="A29" s="64" t="s">
        <v>14</v>
      </c>
      <c r="B29" s="64"/>
      <c r="C29" s="63">
        <v>5</v>
      </c>
      <c r="D29" s="63"/>
    </row>
    <row r="30" spans="1:7" x14ac:dyDescent="0.25">
      <c r="A30" s="57" t="s">
        <v>49</v>
      </c>
      <c r="B30" s="57"/>
      <c r="C30" s="58">
        <v>0</v>
      </c>
      <c r="D30" s="58"/>
    </row>
  </sheetData>
  <mergeCells count="17">
    <mergeCell ref="C28:D28"/>
    <mergeCell ref="C30:D30"/>
    <mergeCell ref="A30:B30"/>
    <mergeCell ref="A1:G1"/>
    <mergeCell ref="A3:G3"/>
    <mergeCell ref="D4:E4"/>
    <mergeCell ref="A5:G5"/>
    <mergeCell ref="A7:G7"/>
    <mergeCell ref="A25:B25"/>
    <mergeCell ref="C25:D25"/>
    <mergeCell ref="A29:B29"/>
    <mergeCell ref="C29:D29"/>
    <mergeCell ref="A26:B26"/>
    <mergeCell ref="C26:D26"/>
    <mergeCell ref="A27:B27"/>
    <mergeCell ref="C27:D27"/>
    <mergeCell ref="A28:B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workbookViewId="0">
      <selection activeCell="A36" sqref="A36"/>
    </sheetView>
  </sheetViews>
  <sheetFormatPr defaultRowHeight="15" x14ac:dyDescent="0.25"/>
  <cols>
    <col min="1" max="1" width="32" customWidth="1"/>
    <col min="4" max="4" width="27.5703125" customWidth="1"/>
  </cols>
  <sheetData>
    <row r="1" spans="1:5" x14ac:dyDescent="0.25">
      <c r="A1" s="65" t="s">
        <v>15</v>
      </c>
      <c r="B1" s="68"/>
      <c r="C1" s="68"/>
      <c r="D1" s="68"/>
      <c r="E1" s="68"/>
    </row>
    <row r="2" spans="1:5" x14ac:dyDescent="0.25">
      <c r="A2" s="12"/>
      <c r="B2" s="12"/>
      <c r="C2" s="12"/>
      <c r="D2" s="12"/>
      <c r="E2" s="12" t="s">
        <v>16</v>
      </c>
    </row>
    <row r="3" spans="1:5" ht="15.75" thickBot="1" x14ac:dyDescent="0.3">
      <c r="A3" s="13" t="s">
        <v>5</v>
      </c>
      <c r="B3" s="13" t="s">
        <v>20</v>
      </c>
      <c r="C3" s="13" t="s">
        <v>19</v>
      </c>
      <c r="D3" s="13" t="s">
        <v>18</v>
      </c>
      <c r="E3" s="13" t="s">
        <v>17</v>
      </c>
    </row>
    <row r="4" spans="1:5" x14ac:dyDescent="0.25">
      <c r="A4" s="11" t="s">
        <v>23</v>
      </c>
      <c r="B4" s="16">
        <v>24</v>
      </c>
      <c r="C4" s="14">
        <v>11</v>
      </c>
      <c r="D4" s="16">
        <v>15</v>
      </c>
      <c r="E4" s="15">
        <f>SUM(C4*D4)/B4*(80)</f>
        <v>550</v>
      </c>
    </row>
    <row r="5" spans="1:5" x14ac:dyDescent="0.25">
      <c r="A5" s="17" t="s">
        <v>24</v>
      </c>
      <c r="B5" s="18">
        <v>24</v>
      </c>
      <c r="C5" s="19">
        <v>13</v>
      </c>
      <c r="D5" s="18">
        <v>15</v>
      </c>
      <c r="E5" s="20">
        <f>SUM(C5*D5)/B5*(20)</f>
        <v>162.5</v>
      </c>
    </row>
    <row r="6" spans="1:5" x14ac:dyDescent="0.25">
      <c r="A6" s="11"/>
      <c r="B6" s="11"/>
      <c r="C6" s="11"/>
      <c r="D6" s="21" t="s">
        <v>25</v>
      </c>
      <c r="E6" s="22">
        <f>SUM(E4:E5)</f>
        <v>712.5</v>
      </c>
    </row>
    <row r="7" spans="1:5" x14ac:dyDescent="0.25">
      <c r="A7" s="11"/>
      <c r="B7" s="11"/>
      <c r="C7" s="11"/>
      <c r="D7" s="11"/>
      <c r="E7" s="11"/>
    </row>
    <row r="8" spans="1:5" x14ac:dyDescent="0.25">
      <c r="A8" s="11"/>
      <c r="B8" s="11"/>
      <c r="C8" s="11"/>
      <c r="D8" s="11"/>
      <c r="E8" s="11"/>
    </row>
    <row r="9" spans="1:5" x14ac:dyDescent="0.25">
      <c r="A9" s="11"/>
      <c r="B9" s="11"/>
      <c r="C9" s="11"/>
      <c r="D9" s="11"/>
      <c r="E9" s="11"/>
    </row>
    <row r="10" spans="1:5" ht="15.75" thickBot="1" x14ac:dyDescent="0.3">
      <c r="A10" s="11"/>
      <c r="B10" s="11"/>
      <c r="C10" s="11"/>
      <c r="D10" s="11"/>
      <c r="E10" s="11"/>
    </row>
    <row r="11" spans="1:5" ht="15.75" thickBot="1" x14ac:dyDescent="0.3">
      <c r="A11" s="11"/>
      <c r="B11" s="11"/>
      <c r="C11" s="69" t="s">
        <v>27</v>
      </c>
      <c r="D11" s="70"/>
      <c r="E11" s="40">
        <f>E6</f>
        <v>712.5</v>
      </c>
    </row>
    <row r="12" spans="1:5" ht="15.75" thickBot="1" x14ac:dyDescent="0.3">
      <c r="A12" s="11"/>
      <c r="B12" s="11"/>
      <c r="C12" s="69" t="s">
        <v>28</v>
      </c>
      <c r="D12" s="70"/>
      <c r="E12" s="40">
        <f>'TVMWD Pipeline'!G22</f>
        <v>9110.5377300000018</v>
      </c>
    </row>
    <row r="13" spans="1:5" x14ac:dyDescent="0.25">
      <c r="A13" s="11"/>
      <c r="B13" s="11"/>
      <c r="C13" s="11"/>
      <c r="D13" s="11"/>
      <c r="E13" s="11"/>
    </row>
    <row r="14" spans="1:5" x14ac:dyDescent="0.25">
      <c r="A14" s="11"/>
      <c r="B14" s="11"/>
      <c r="C14" s="11"/>
      <c r="D14" s="11"/>
      <c r="E14" s="11"/>
    </row>
    <row r="15" spans="1:5" x14ac:dyDescent="0.25">
      <c r="A15" s="23" t="s">
        <v>29</v>
      </c>
      <c r="B15" s="11"/>
      <c r="C15" s="11"/>
      <c r="D15" s="11"/>
      <c r="E15" s="11"/>
    </row>
    <row r="16" spans="1:5" ht="38.25" customHeight="1" x14ac:dyDescent="0.25">
      <c r="A16" s="66" t="s">
        <v>30</v>
      </c>
      <c r="B16" s="67"/>
      <c r="C16" s="67"/>
      <c r="D16" s="67"/>
      <c r="E16" s="67"/>
    </row>
    <row r="17" spans="1:5" ht="39.75" customHeight="1" x14ac:dyDescent="0.25">
      <c r="A17" s="66" t="s">
        <v>31</v>
      </c>
      <c r="B17" s="66"/>
      <c r="C17" s="66"/>
      <c r="D17" s="66"/>
      <c r="E17" s="66"/>
    </row>
  </sheetData>
  <mergeCells count="5">
    <mergeCell ref="A17:E17"/>
    <mergeCell ref="A1:E1"/>
    <mergeCell ref="C11:D11"/>
    <mergeCell ref="C12:D12"/>
    <mergeCell ref="A16:E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TVMWD Well</vt:lpstr>
      <vt:lpstr>Trips</vt:lpstr>
      <vt:lpstr>TVMWD Pipeline</vt:lpstr>
      <vt:lpstr>Pipeline Trips</vt:lpstr>
      <vt:lpstr>'TVMWD Well'!Print_Area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Jones</dc:creator>
  <cp:lastModifiedBy>Giang Ngo</cp:lastModifiedBy>
  <cp:lastPrinted>2019-08-26T19:54:39Z</cp:lastPrinted>
  <dcterms:created xsi:type="dcterms:W3CDTF">2019-08-22T20:36:39Z</dcterms:created>
  <dcterms:modified xsi:type="dcterms:W3CDTF">2019-11-25T20:18:29Z</dcterms:modified>
</cp:coreProperties>
</file>