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570" firstSheet="17" activeTab="17"/>
  </bookViews>
  <sheets>
    <sheet name="Tb 1" sheetId="1" state="hidden" r:id="rId1"/>
    <sheet name="Tb 2" sheetId="2" state="hidden" r:id="rId2"/>
    <sheet name="Tb 3" sheetId="3" state="hidden" r:id="rId3"/>
    <sheet name="Tb 4" sheetId="4" state="hidden" r:id="rId4"/>
    <sheet name="Tb 5" sheetId="5" state="hidden" r:id="rId5"/>
    <sheet name="Tb 6 " sheetId="6" state="hidden" r:id="rId6"/>
    <sheet name="Tb 7" sheetId="7" state="hidden" r:id="rId7"/>
    <sheet name="Tb 8 " sheetId="8" state="hidden" r:id="rId8"/>
    <sheet name="Tb 9" sheetId="9" state="hidden" r:id="rId9"/>
    <sheet name="Tb 10 Vehicle Mix" sheetId="10" state="hidden" r:id="rId10"/>
    <sheet name="Tb 10 Ops" sheetId="11" state="hidden" r:id="rId11"/>
    <sheet name="Tb 11 Local Ops" sheetId="12" state="hidden" r:id="rId12"/>
    <sheet name="Tb 12 GHG " sheetId="13" state="hidden" r:id="rId13"/>
    <sheet name="Tb 12 GHG Mit" sheetId="14" state="hidden" r:id="rId14"/>
    <sheet name="Tb 14 CARB" sheetId="15" state="hidden" r:id="rId15"/>
    <sheet name="Tb 12 GHG - BAU" sheetId="16" state="hidden" r:id="rId16"/>
    <sheet name="Vehicle mix" sheetId="17" state="hidden" r:id="rId17"/>
    <sheet name="TRU calcs" sheetId="18" r:id="rId18"/>
  </sheets>
  <externalReferences>
    <externalReference r:id="rId21"/>
    <externalReference r:id="rId22"/>
    <externalReference r:id="rId23"/>
    <externalReference r:id="rId24"/>
    <externalReference r:id="rId25"/>
  </externalReferences>
  <definedNames>
    <definedName name="_11" localSheetId="10">#REF!</definedName>
    <definedName name="_11" localSheetId="12">#REF!</definedName>
    <definedName name="_11" localSheetId="15">#REF!</definedName>
    <definedName name="_11" localSheetId="6">#REF!</definedName>
    <definedName name="_11" localSheetId="16">#REF!</definedName>
    <definedName name="_11">#REF!</definedName>
    <definedName name="_1196" localSheetId="10">#REF!</definedName>
    <definedName name="_1196" localSheetId="12">#REF!</definedName>
    <definedName name="_1196" localSheetId="15">#REF!</definedName>
    <definedName name="_1196" localSheetId="6">#REF!</definedName>
    <definedName name="_1196" localSheetId="16">#REF!</definedName>
    <definedName name="_1196">#REF!</definedName>
    <definedName name="_289" localSheetId="10">#REF!</definedName>
    <definedName name="_289" localSheetId="12">#REF!</definedName>
    <definedName name="_289" localSheetId="15">#REF!</definedName>
    <definedName name="_289" localSheetId="6">#REF!</definedName>
    <definedName name="_289" localSheetId="16">#REF!</definedName>
    <definedName name="_289">#REF!</definedName>
    <definedName name="_Ref295828975" localSheetId="0">'Tb 1'!$F$2</definedName>
    <definedName name="_Toc139382374" localSheetId="4">'Tb 5'!$A$3</definedName>
    <definedName name="_Toc187551140" localSheetId="2">'Tb 3'!#REF!</definedName>
    <definedName name="_Toc196454730" localSheetId="3">'Tb 4'!#REF!</definedName>
    <definedName name="_Toc250628812" localSheetId="1">'Tb 2'!$A$3</definedName>
    <definedName name="a" localSheetId="10">#REF!</definedName>
    <definedName name="a" localSheetId="6">#REF!</definedName>
    <definedName name="a">#REF!</definedName>
    <definedName name="aa" localSheetId="10">#REF!</definedName>
    <definedName name="aa" localSheetId="6">#REF!</definedName>
    <definedName name="aa">#REF!</definedName>
    <definedName name="aaa" localSheetId="10">#REF!</definedName>
    <definedName name="aaa" localSheetId="6">#REF!</definedName>
    <definedName name="aaa">#REF!</definedName>
    <definedName name="briggstumf" localSheetId="10">#REF!</definedName>
    <definedName name="briggstumf" localSheetId="12">#REF!</definedName>
    <definedName name="briggstumf" localSheetId="15">#REF!</definedName>
    <definedName name="briggstumf" localSheetId="6">#REF!</definedName>
    <definedName name="briggstumf" localSheetId="16">#REF!</definedName>
    <definedName name="briggstumf">#REF!</definedName>
    <definedName name="ckrcost" localSheetId="10">'[1]T-2'!#REF!</definedName>
    <definedName name="ckrcost" localSheetId="12">'[1]T-2'!#REF!</definedName>
    <definedName name="ckrcost" localSheetId="15">'[1]T-2'!#REF!</definedName>
    <definedName name="ckrcost" localSheetId="6">'[1]T-2'!#REF!</definedName>
    <definedName name="ckrcost" localSheetId="16">'[1]T-2'!#REF!</definedName>
    <definedName name="ckrcost">'[1]T-2'!#REF!</definedName>
    <definedName name="ckrrbbd" localSheetId="10">#REF!</definedName>
    <definedName name="ckrrbbd" localSheetId="12">#REF!</definedName>
    <definedName name="ckrrbbd" localSheetId="15">#REF!</definedName>
    <definedName name="ckrrbbd" localSheetId="6">#REF!</definedName>
    <definedName name="ckrrbbd" localSheetId="16">#REF!</definedName>
    <definedName name="ckrrbbd">#REF!</definedName>
    <definedName name="ckrrbbd2" localSheetId="10">#REF!</definedName>
    <definedName name="ckrrbbd2" localSheetId="12">#REF!</definedName>
    <definedName name="ckrrbbd2" localSheetId="15">#REF!</definedName>
    <definedName name="ckrrbbd2" localSheetId="6">#REF!</definedName>
    <definedName name="ckrrbbd2" localSheetId="16">#REF!</definedName>
    <definedName name="ckrrbbd2">#REF!</definedName>
    <definedName name="ckrtumf" localSheetId="10">#REF!</definedName>
    <definedName name="ckrtumf" localSheetId="12">#REF!</definedName>
    <definedName name="ckrtumf" localSheetId="15">#REF!</definedName>
    <definedName name="ckrtumf" localSheetId="6">#REF!</definedName>
    <definedName name="ckrtumf" localSheetId="16">#REF!</definedName>
    <definedName name="ckrtumf">#REF!</definedName>
    <definedName name="class" localSheetId="10">#REF!</definedName>
    <definedName name="class" localSheetId="12">#REF!</definedName>
    <definedName name="class" localSheetId="15">#REF!</definedName>
    <definedName name="class" localSheetId="6">#REF!</definedName>
    <definedName name="class" localSheetId="16">#REF!</definedName>
    <definedName name="class">#REF!</definedName>
    <definedName name="commrate" localSheetId="10">#REF!</definedName>
    <definedName name="commrate" localSheetId="12">#REF!</definedName>
    <definedName name="commrate" localSheetId="15">#REF!</definedName>
    <definedName name="commrate" localSheetId="6">#REF!</definedName>
    <definedName name="commrate" localSheetId="16">#REF!</definedName>
    <definedName name="commrate">#REF!</definedName>
    <definedName name="cxx" localSheetId="10">#REF!</definedName>
    <definedName name="cxx" localSheetId="6">#REF!</definedName>
    <definedName name="cxx">#REF!</definedName>
    <definedName name="ddd" localSheetId="10">#REF!</definedName>
    <definedName name="ddd" localSheetId="6">#REF!</definedName>
    <definedName name="ddd">#REF!</definedName>
    <definedName name="dddd" localSheetId="10">#REF!</definedName>
    <definedName name="dddd" localSheetId="6">#REF!</definedName>
    <definedName name="dddd">#REF!</definedName>
    <definedName name="g" localSheetId="10">#REF!</definedName>
    <definedName name="g" localSheetId="6">#REF!</definedName>
    <definedName name="g">#REF!</definedName>
    <definedName name="gggg" localSheetId="10">#REF!</definedName>
    <definedName name="gggg" localSheetId="6">#REF!</definedName>
    <definedName name="gggg">#REF!</definedName>
    <definedName name="h" localSheetId="10">#REF!</definedName>
    <definedName name="h" localSheetId="6">#REF!</definedName>
    <definedName name="h">#REF!</definedName>
    <definedName name="hh">#REF!</definedName>
    <definedName name="j" localSheetId="10">#REF!</definedName>
    <definedName name="j" localSheetId="6">#REF!</definedName>
    <definedName name="j">#REF!</definedName>
    <definedName name="jj">#REF!</definedName>
    <definedName name="onsite">'[2]GP MidBlock Configs'!$A$1:$AC$251</definedName>
    <definedName name="ovintcost" localSheetId="10">#REF!</definedName>
    <definedName name="ovintcost" localSheetId="12">#REF!</definedName>
    <definedName name="ovintcost" localSheetId="15">#REF!</definedName>
    <definedName name="ovintcost" localSheetId="6">#REF!</definedName>
    <definedName name="ovintcost" localSheetId="16">#REF!</definedName>
    <definedName name="ovintcost">#REF!</definedName>
    <definedName name="pardee" localSheetId="10">'[2]Lookups'!#REF!</definedName>
    <definedName name="pardee" localSheetId="12">'[2]Lookups'!#REF!</definedName>
    <definedName name="pardee" localSheetId="15">'[2]Lookups'!#REF!</definedName>
    <definedName name="pardee" localSheetId="6">'[2]Lookups'!#REF!</definedName>
    <definedName name="pardee" localSheetId="16">'[2]Lookups'!#REF!</definedName>
    <definedName name="pardee">'[2]Lookups'!#REF!</definedName>
    <definedName name="_xlnm.Print_Area" localSheetId="0">'Tb 1'!$A$1:$M$41</definedName>
    <definedName name="_xlnm.Print_Area" localSheetId="10">'Tb 10 Ops'!$A$1:$G$44</definedName>
    <definedName name="_xlnm.Print_Area" localSheetId="9">'Tb 10 Vehicle Mix'!$A$1:$F$48</definedName>
    <definedName name="_xlnm.Print_Area" localSheetId="11">'Tb 11 Local Ops'!$A$1:$F$42</definedName>
    <definedName name="_xlnm.Print_Area" localSheetId="12">'Tb 12 GHG '!$A$1:$G$42</definedName>
    <definedName name="_xlnm.Print_Area" localSheetId="15">'Tb 12 GHG - BAU'!$A$1:$G$44</definedName>
    <definedName name="_xlnm.Print_Area" localSheetId="13">'Tb 12 GHG Mit'!$A$1:$G$44</definedName>
    <definedName name="_xlnm.Print_Area" localSheetId="14">'Tb 14 CARB'!$A$1:$H$28</definedName>
    <definedName name="_xlnm.Print_Area" localSheetId="1">'Tb 2'!$A$1:$D$40</definedName>
    <definedName name="_xlnm.Print_Area" localSheetId="2">'Tb 3'!$A$1:$D$19</definedName>
    <definedName name="_xlnm.Print_Area" localSheetId="4">'Tb 5'!$A$1:$D$50</definedName>
    <definedName name="_xlnm.Print_Area" localSheetId="5">'Tb 6 '!$A$1:$D$30</definedName>
    <definedName name="_xlnm.Print_Area" localSheetId="6">'Tb 7'!$A$1:$G$44</definedName>
    <definedName name="_xlnm.Print_Area" localSheetId="7">'Tb 8 '!$A$1:$E$47</definedName>
    <definedName name="_xlnm.Print_Area" localSheetId="8">'Tb 9'!$A$1:$E$43</definedName>
    <definedName name="_xlnm.Print_Area" localSheetId="17">'TRU calcs'!$A$1:$R$53</definedName>
    <definedName name="projcost" localSheetId="10">#REF!</definedName>
    <definedName name="projcost" localSheetId="12">#REF!</definedName>
    <definedName name="projcost" localSheetId="15">#REF!</definedName>
    <definedName name="projcost" localSheetId="6">#REF!</definedName>
    <definedName name="projcost" localSheetId="16">#REF!</definedName>
    <definedName name="projcost">#REF!</definedName>
    <definedName name="projectshare">'[2]OV Midblock traffic volumes'!$A$3:$BA$67</definedName>
    <definedName name="q" localSheetId="10">'[2]Lookups'!#REF!</definedName>
    <definedName name="q" localSheetId="12">'[2]Lookups'!#REF!</definedName>
    <definedName name="q" localSheetId="5">'[2]Lookups'!#REF!</definedName>
    <definedName name="q" localSheetId="6">'[2]Lookups'!#REF!</definedName>
    <definedName name="q" localSheetId="7">'[2]Lookups'!#REF!</definedName>
    <definedName name="q" localSheetId="16">'[2]Lookups'!#REF!</definedName>
    <definedName name="q">'[2]Lookups'!#REF!</definedName>
    <definedName name="qq" localSheetId="10">#REF!</definedName>
    <definedName name="qq" localSheetId="6">#REF!</definedName>
    <definedName name="qq" localSheetId="16">#REF!</definedName>
    <definedName name="qq">#REF!</definedName>
    <definedName name="qrySedFactorsModified" localSheetId="10">#REF!</definedName>
    <definedName name="qrySedFactorsModified" localSheetId="12">#REF!</definedName>
    <definedName name="qrySedFactorsModified" localSheetId="15">#REF!</definedName>
    <definedName name="qrySedFactorsModified" localSheetId="6">#REF!</definedName>
    <definedName name="qrySedFactorsModified" localSheetId="16">#REF!</definedName>
    <definedName name="qrySedFactorsModified">#REF!</definedName>
    <definedName name="rbbdcomm" localSheetId="10">'[3]T 3-2'!#REF!</definedName>
    <definedName name="rbbdcomm" localSheetId="12">'[3]T 3-2'!#REF!</definedName>
    <definedName name="rbbdcomm" localSheetId="15">'[3]T 3-2'!#REF!</definedName>
    <definedName name="rbbdcomm" localSheetId="6">'[3]T 3-2'!#REF!</definedName>
    <definedName name="rbbdcomm" localSheetId="16">'[3]T 3-2'!#REF!</definedName>
    <definedName name="rbbdcomm">'[3]T 3-2'!#REF!</definedName>
    <definedName name="rbbdrate" localSheetId="10">#REF!</definedName>
    <definedName name="rbbdrate" localSheetId="12">#REF!</definedName>
    <definedName name="rbbdrate" localSheetId="15">#REF!</definedName>
    <definedName name="rbbdrate" localSheetId="6">#REF!</definedName>
    <definedName name="rbbdrate" localSheetId="16">#REF!</definedName>
    <definedName name="rbbdrate">#REF!</definedName>
    <definedName name="resrate" localSheetId="10">#REF!</definedName>
    <definedName name="resrate" localSheetId="12">#REF!</definedName>
    <definedName name="resrate" localSheetId="15">#REF!</definedName>
    <definedName name="resrate" localSheetId="6">#REF!</definedName>
    <definedName name="resrate" localSheetId="16">#REF!</definedName>
    <definedName name="resrate">#REF!</definedName>
    <definedName name="retrate" localSheetId="10">#REF!</definedName>
    <definedName name="retrate" localSheetId="12">#REF!</definedName>
    <definedName name="retrate" localSheetId="15">#REF!</definedName>
    <definedName name="retrate" localSheetId="6">#REF!</definedName>
    <definedName name="retrate" localSheetId="16">#REF!</definedName>
    <definedName name="retrate">#REF!</definedName>
    <definedName name="rr" localSheetId="10">#REF!</definedName>
    <definedName name="rr" localSheetId="6">#REF!</definedName>
    <definedName name="rr">#REF!</definedName>
    <definedName name="suncal" localSheetId="10">'[2]Lookups'!#REF!</definedName>
    <definedName name="suncal" localSheetId="12">'[2]Lookups'!#REF!</definedName>
    <definedName name="suncal" localSheetId="15">'[2]Lookups'!#REF!</definedName>
    <definedName name="suncal" localSheetId="6">'[2]Lookups'!#REF!</definedName>
    <definedName name="suncal" localSheetId="16">'[2]Lookups'!#REF!</definedName>
    <definedName name="suncal">'[2]Lookups'!#REF!</definedName>
    <definedName name="sundance" localSheetId="10">#REF!</definedName>
    <definedName name="sundance" localSheetId="12">#REF!</definedName>
    <definedName name="sundance" localSheetId="15">#REF!</definedName>
    <definedName name="sundance" localSheetId="6">#REF!</definedName>
    <definedName name="sundance" localSheetId="16">#REF!</definedName>
    <definedName name="sundance">#REF!</definedName>
    <definedName name="sunint" localSheetId="10">#REF!</definedName>
    <definedName name="sunint" localSheetId="12">#REF!</definedName>
    <definedName name="sunint" localSheetId="15">#REF!</definedName>
    <definedName name="sunint" localSheetId="6">#REF!</definedName>
    <definedName name="sunint" localSheetId="16">#REF!</definedName>
    <definedName name="sunint">#REF!</definedName>
    <definedName name="sunintcost" localSheetId="10">#REF!</definedName>
    <definedName name="sunintcost" localSheetId="12">#REF!</definedName>
    <definedName name="sunintcost" localSheetId="15">#REF!</definedName>
    <definedName name="sunintcost" localSheetId="6">#REF!</definedName>
    <definedName name="sunintcost" localSheetId="16">#REF!</definedName>
    <definedName name="sunintcost">#REF!</definedName>
    <definedName name="sunprojcost" localSheetId="10">#REF!</definedName>
    <definedName name="sunprojcost" localSheetId="12">#REF!</definedName>
    <definedName name="sunprojcost" localSheetId="15">#REF!</definedName>
    <definedName name="sunprojcost" localSheetId="6">#REF!</definedName>
    <definedName name="sunprojcost" localSheetId="16">#REF!</definedName>
    <definedName name="sunprojcost">#REF!</definedName>
    <definedName name="treh" localSheetId="10">'[2]Lookups'!#REF!</definedName>
    <definedName name="treh" localSheetId="12">'[2]Lookups'!#REF!</definedName>
    <definedName name="treh" localSheetId="15">'[2]Lookups'!#REF!</definedName>
    <definedName name="treh" localSheetId="6">'[2]Lookups'!#REF!</definedName>
    <definedName name="treh" localSheetId="16">'[2]Lookups'!#REF!</definedName>
    <definedName name="treh">'[2]Lookups'!#REF!</definedName>
    <definedName name="tripgen" localSheetId="10">#REF!</definedName>
    <definedName name="tripgen" localSheetId="12">#REF!</definedName>
    <definedName name="tripgen" localSheetId="15">#REF!</definedName>
    <definedName name="tripgen" localSheetId="6">#REF!</definedName>
    <definedName name="tripgen" localSheetId="16">#REF!</definedName>
    <definedName name="tripgen">#REF!</definedName>
    <definedName name="tumfrate" localSheetId="10">'[1]T-2'!#REF!</definedName>
    <definedName name="tumfrate" localSheetId="12">'[1]T-2'!#REF!</definedName>
    <definedName name="tumfrate" localSheetId="15">'[1]T-2'!#REF!</definedName>
    <definedName name="tumfrate" localSheetId="6">'[1]T-2'!#REF!</definedName>
    <definedName name="tumfrate" localSheetId="16">'[1]T-2'!#REF!</definedName>
    <definedName name="tumfrate">'[1]T-2'!#REF!</definedName>
    <definedName name="type" localSheetId="10">#REF!</definedName>
    <definedName name="type" localSheetId="12">#REF!</definedName>
    <definedName name="type" localSheetId="15">#REF!</definedName>
    <definedName name="type" localSheetId="6">#REF!</definedName>
    <definedName name="type" localSheetId="16">#REF!</definedName>
    <definedName name="type">#REF!</definedName>
    <definedName name="U_\UcJobs\00903\Excell\_00903_01_Tables.xls_T_1_1" localSheetId="10">#REF!</definedName>
    <definedName name="U_\UcJobs\00903\Excell\_00903_01_Tables.xls_T_1_1" localSheetId="12">#REF!</definedName>
    <definedName name="U_\UcJobs\00903\Excell\_00903_01_Tables.xls_T_1_1" localSheetId="15">#REF!</definedName>
    <definedName name="U_\UcJobs\00903\Excell\_00903_01_Tables.xls_T_1_1" localSheetId="6">#REF!</definedName>
    <definedName name="U_\UcJobs\00903\Excell\_00903_01_Tables.xls_T_1_1" localSheetId="16">#REF!</definedName>
    <definedName name="U_\UcJobs\00903\Excell\_00903_01_Tables.xls_T_1_1">#REF!</definedName>
    <definedName name="w" localSheetId="10">#REF!</definedName>
    <definedName name="w" localSheetId="6">#REF!</definedName>
    <definedName name="w" localSheetId="16">#REF!</definedName>
    <definedName name="w">#REF!</definedName>
    <definedName name="winrbbd" localSheetId="10">#REF!</definedName>
    <definedName name="winrbbd" localSheetId="12">#REF!</definedName>
    <definedName name="winrbbd" localSheetId="15">#REF!</definedName>
    <definedName name="winrbbd" localSheetId="6">#REF!</definedName>
    <definedName name="winrbbd" localSheetId="16">#REF!</definedName>
    <definedName name="winrbbd">#REF!</definedName>
    <definedName name="wintumf" localSheetId="10">#REF!</definedName>
    <definedName name="wintumf" localSheetId="12">#REF!</definedName>
    <definedName name="wintumf" localSheetId="15">#REF!</definedName>
    <definedName name="wintumf" localSheetId="6">#REF!</definedName>
    <definedName name="wintumf" localSheetId="16">#REF!</definedName>
    <definedName name="wintumf">#REF!</definedName>
    <definedName name="ww" localSheetId="10">'[2]Lookups'!#REF!</definedName>
    <definedName name="ww" localSheetId="6">'[2]Lookups'!#REF!</definedName>
    <definedName name="ww">'[2]Lookups'!#REF!</definedName>
    <definedName name="wwwww">'[1]T-2'!#REF!</definedName>
    <definedName name="x" localSheetId="10">#REF!</definedName>
    <definedName name="x" localSheetId="6">#REF!</definedName>
    <definedName name="x" localSheetId="16">#REF!</definedName>
    <definedName name="x">#REF!</definedName>
    <definedName name="year" localSheetId="10">#REF!</definedName>
    <definedName name="year" localSheetId="12">#REF!</definedName>
    <definedName name="year" localSheetId="15">#REF!</definedName>
    <definedName name="year" localSheetId="6">#REF!</definedName>
    <definedName name="year" localSheetId="16">#REF!</definedName>
    <definedName name="year">#REF!</definedName>
    <definedName name="z" localSheetId="10">#REF!</definedName>
    <definedName name="z" localSheetId="6">#REF!</definedName>
    <definedName name="z" localSheetId="16">#REF!</definedName>
    <definedName name="z">#REF!</definedName>
    <definedName name="zzFutureLanes" localSheetId="10">#REF!</definedName>
    <definedName name="zzFutureLanes" localSheetId="12">#REF!</definedName>
    <definedName name="zzFutureLanes" localSheetId="15">#REF!</definedName>
    <definedName name="zzFutureLanes" localSheetId="6">#REF!</definedName>
    <definedName name="zzFutureLanes" localSheetId="16">#REF!</definedName>
    <definedName name="zzFutureLanes">#REF!</definedName>
  </definedNames>
  <calcPr fullCalcOnLoad="1"/>
</workbook>
</file>

<file path=xl/sharedStrings.xml><?xml version="1.0" encoding="utf-8"?>
<sst xmlns="http://schemas.openxmlformats.org/spreadsheetml/2006/main" count="773" uniqueCount="462">
  <si>
    <t xml:space="preserve">Table 1 </t>
  </si>
  <si>
    <t>Jan</t>
  </si>
  <si>
    <t>Feb</t>
  </si>
  <si>
    <t>Mar</t>
  </si>
  <si>
    <t>Apr</t>
  </si>
  <si>
    <t>May</t>
  </si>
  <si>
    <t>Jun</t>
  </si>
  <si>
    <t>Jul</t>
  </si>
  <si>
    <t>Aug</t>
  </si>
  <si>
    <t>Sep</t>
  </si>
  <si>
    <t>Oct</t>
  </si>
  <si>
    <t>Nov</t>
  </si>
  <si>
    <t>Dec</t>
  </si>
  <si>
    <t>Avg. Max. Temperature</t>
  </si>
  <si>
    <t>Avg. Min. Temperature</t>
  </si>
  <si>
    <t>Avg. Total Precipitation (in.)</t>
  </si>
  <si>
    <t>Gas</t>
  </si>
  <si>
    <t>Atmospheric Lifetime</t>
  </si>
  <si>
    <t>Table 2</t>
  </si>
  <si>
    <t>Air Pollutant</t>
  </si>
  <si>
    <t>Concentration / Averaging Time</t>
  </si>
  <si>
    <t>Most Relevant Effects</t>
  </si>
  <si>
    <t>California Standards</t>
  </si>
  <si>
    <t>Federal Primary Standards</t>
  </si>
  <si>
    <t>Carbon Monoxide (CO)</t>
  </si>
  <si>
    <t>(a) Aggravation of angina pectoris and other aspects of coronary heart disease; (b) Decreased exercise tolerance in persons with peripheral vascular disease and lung disease; (c)  Impairment of central nervous system functions;  (d) Possible increased risk to fetuses.</t>
  </si>
  <si>
    <t>(a) Potential to aggravate chronic respiratory disease and respiratory symptoms in sensitive groups; (b) Risk to public health implied by pulmonary and extra-pulmonary biochemical and cellular changes and pulmonary structural changes; (c) Contribution to atmospheric discoloration.</t>
  </si>
  <si>
    <t>(a) Bronchoconstriction accompanied by symptoms which may include wheezing, shortness of breath and chest tightness, during exercise or physical activity in persons with asthma.</t>
  </si>
  <si>
    <t>(a) Exacerbation of symptoms in sensitive patients with respiratory or cardiovascular disease; (b) Declines in pulmonary function growth in children; (c) Increased risk of premature death from heart or lung diseases in elderly.</t>
  </si>
  <si>
    <t>Sulfates</t>
  </si>
  <si>
    <t>No Federal Standards</t>
  </si>
  <si>
    <t>(a) Decrease in ventilatory function; (b) Aggravation of asthmatic symptoms; (c ) Aggravation of cardio-pulmonary disease; (d) Vegetation damage; (e) Degradation of visibility; (f) property damage.</t>
  </si>
  <si>
    <t>Lead</t>
  </si>
  <si>
    <t>(a) Learning disabilities; (b) Impairment of blood formation and nerve conduction.</t>
  </si>
  <si>
    <t>Visibility Reducing Particles</t>
  </si>
  <si>
    <t>Visibility impairment on days when relative humidity is less than 70 percent.</t>
  </si>
  <si>
    <t>Table 3</t>
  </si>
  <si>
    <t>State and Federal Criteria Pollutant Standards</t>
  </si>
  <si>
    <t>Pollutant</t>
  </si>
  <si>
    <t>Attainment</t>
  </si>
  <si>
    <t>PM10</t>
  </si>
  <si>
    <t>PM2.5</t>
  </si>
  <si>
    <t>Table 4</t>
  </si>
  <si>
    <t>yes</t>
  </si>
  <si>
    <t>no</t>
  </si>
  <si>
    <t>Table 5</t>
  </si>
  <si>
    <t>Mass Daily Thresholds</t>
  </si>
  <si>
    <t>SOx</t>
  </si>
  <si>
    <t>NOx</t>
  </si>
  <si>
    <t>CO</t>
  </si>
  <si>
    <t>Toxic Air Contaminants, Odor and GHG Thresholds</t>
  </si>
  <si>
    <t>TACs</t>
  </si>
  <si>
    <t>Odor</t>
  </si>
  <si>
    <t>Maximum Incremental Cancer Risk ≥ 10 in 1 million
Cancer Burden &gt; 0.5 excess cancer cases (in areas ≥ 1 in 1 million)
Chronic &amp; Acute Hazard Index &gt; 1.0 (project increment)</t>
  </si>
  <si>
    <t>Project creates an odor nuisance pursuant to SCAQMD Rule 402</t>
  </si>
  <si>
    <t>GHG</t>
  </si>
  <si>
    <t>Table 6</t>
  </si>
  <si>
    <t>SCAQMD LSTs</t>
  </si>
  <si>
    <t>Background Level</t>
  </si>
  <si>
    <t>10.4 µg/m^3 
2.5 ug/m^3</t>
  </si>
  <si>
    <t>Significance Thresholds</t>
  </si>
  <si>
    <t>Results</t>
  </si>
  <si>
    <t>ppm</t>
  </si>
  <si>
    <r>
      <rPr>
        <b/>
        <sz val="10"/>
        <rFont val="UniversalMath1 BT"/>
        <family val="1"/>
      </rPr>
      <t>m</t>
    </r>
    <r>
      <rPr>
        <b/>
        <sz val="10"/>
        <rFont val="Times New Roman"/>
        <family val="1"/>
      </rPr>
      <t>g/m</t>
    </r>
    <r>
      <rPr>
        <b/>
        <vertAlign val="superscript"/>
        <sz val="10"/>
        <rFont val="Times New Roman"/>
        <family val="1"/>
      </rPr>
      <t>3</t>
    </r>
  </si>
  <si>
    <t>factor</t>
  </si>
  <si>
    <r>
      <t>NO</t>
    </r>
    <r>
      <rPr>
        <vertAlign val="subscript"/>
        <sz val="10"/>
        <rFont val="Times New Roman"/>
        <family val="1"/>
      </rPr>
      <t>2</t>
    </r>
    <r>
      <rPr>
        <vertAlign val="superscript"/>
        <sz val="10"/>
        <rFont val="Times New Roman"/>
        <family val="1"/>
      </rPr>
      <t xml:space="preserve"> </t>
    </r>
    <r>
      <rPr>
        <sz val="10"/>
        <rFont val="Times New Roman"/>
        <family val="1"/>
      </rPr>
      <t>- 1-Hour Average (State)</t>
    </r>
  </si>
  <si>
    <r>
      <t xml:space="preserve">CO </t>
    </r>
    <r>
      <rPr>
        <sz val="10"/>
        <rFont val="Times New Roman"/>
        <family val="1"/>
      </rPr>
      <t>- 1-Hour Average (State)</t>
    </r>
  </si>
  <si>
    <r>
      <t xml:space="preserve">CO </t>
    </r>
    <r>
      <rPr>
        <sz val="10"/>
        <rFont val="Times New Roman"/>
        <family val="1"/>
      </rPr>
      <t>- 8-Hour Average (State/Federal)</t>
    </r>
  </si>
  <si>
    <t>NO2 to Nox Conversion ratios</t>
  </si>
  <si>
    <t>0.18 ppm (338 µg/m^3)</t>
  </si>
  <si>
    <t>10.4 µg/m^3 
2.5 µg/m^3</t>
  </si>
  <si>
    <t>20 ppm (23,000 µg/m^3)
9 ppm (10,000 µg/m^3)</t>
  </si>
  <si>
    <t xml:space="preserve">1.5 µg/m^3
0.15 µg/m^3 
1.5 µg/m^3 </t>
  </si>
  <si>
    <t>Total</t>
  </si>
  <si>
    <t>Architectural Coating</t>
  </si>
  <si>
    <t>SO2</t>
  </si>
  <si>
    <t>Category</t>
  </si>
  <si>
    <t>Paving</t>
  </si>
  <si>
    <t>Med-Heavy Truck 14,001-33,000 lbs</t>
  </si>
  <si>
    <t>Motor Home</t>
  </si>
  <si>
    <t>School Bus</t>
  </si>
  <si>
    <t>Motorcycle</t>
  </si>
  <si>
    <t>Urban Bus</t>
  </si>
  <si>
    <t>Other Bus</t>
  </si>
  <si>
    <t>Heavy-Heavy Truck 33,001-60,000 lbs</t>
  </si>
  <si>
    <t>Lite-Heavy Truck 10,001-14,000 lbs</t>
  </si>
  <si>
    <t>Lite-Heavy Truck 8501-10,000 lbs</t>
  </si>
  <si>
    <t>Med Truck 5751-8500 lbs</t>
  </si>
  <si>
    <t>Light Truck 3751-5750 lbs</t>
  </si>
  <si>
    <t>Light Truck &lt; 3750 lbs</t>
  </si>
  <si>
    <t>Light Auto</t>
  </si>
  <si>
    <t>Diesel</t>
  </si>
  <si>
    <t>Catalyst</t>
  </si>
  <si>
    <t>Non-Catalyst</t>
  </si>
  <si>
    <t>Vehicle Type</t>
  </si>
  <si>
    <t>Fleet %</t>
  </si>
  <si>
    <t>New</t>
  </si>
  <si>
    <t>Activity</t>
  </si>
  <si>
    <t>Pollutant Emissions (pounds/day)</t>
  </si>
  <si>
    <t>On-Site</t>
  </si>
  <si>
    <t>Off-Site</t>
  </si>
  <si>
    <t>Grading</t>
  </si>
  <si>
    <t>Building Construction</t>
  </si>
  <si>
    <t>SCAQMD Thresholds</t>
  </si>
  <si>
    <t>Exceeds Thresholds</t>
  </si>
  <si>
    <r>
      <t>Nitrogen Dioxide (NO</t>
    </r>
    <r>
      <rPr>
        <vertAlign val="subscript"/>
        <sz val="10"/>
        <color indexed="8"/>
        <rFont val="Calibri"/>
        <family val="2"/>
      </rPr>
      <t>2</t>
    </r>
    <r>
      <rPr>
        <sz val="10"/>
        <color indexed="8"/>
        <rFont val="Calibri"/>
        <family val="2"/>
      </rPr>
      <t>)</t>
    </r>
  </si>
  <si>
    <r>
      <t>Annual Arithmetic Mean (AAM) (ug/m</t>
    </r>
    <r>
      <rPr>
        <vertAlign val="superscript"/>
        <sz val="10"/>
        <color indexed="8"/>
        <rFont val="Calibri"/>
        <family val="2"/>
      </rPr>
      <t>3</t>
    </r>
    <r>
      <rPr>
        <sz val="10"/>
        <color indexed="8"/>
        <rFont val="Calibri"/>
        <family val="2"/>
      </rPr>
      <t>)</t>
    </r>
  </si>
  <si>
    <t>Phase</t>
  </si>
  <si>
    <t>Exceeds Threshold?</t>
  </si>
  <si>
    <t>Total Emissions</t>
  </si>
  <si>
    <t>acres</t>
  </si>
  <si>
    <t xml:space="preserve">no </t>
  </si>
  <si>
    <t>Bio-CO2</t>
  </si>
  <si>
    <t>SO2
1-hour average
24-hour average</t>
  </si>
  <si>
    <t>CO
1-hour average
8-hour average</t>
  </si>
  <si>
    <t>Descriptor</t>
  </si>
  <si>
    <r>
      <t>Global Warming Potentials and Atmospheric Lifetimes</t>
    </r>
    <r>
      <rPr>
        <b/>
        <vertAlign val="superscript"/>
        <sz val="12"/>
        <color indexed="8"/>
        <rFont val="Calibri"/>
        <family val="2"/>
      </rPr>
      <t>1</t>
    </r>
  </si>
  <si>
    <r>
      <t>Global Warming Potential</t>
    </r>
    <r>
      <rPr>
        <vertAlign val="superscript"/>
        <sz val="10"/>
        <color indexed="8"/>
        <rFont val="Calibri"/>
        <family val="2"/>
      </rPr>
      <t>2</t>
    </r>
    <r>
      <rPr>
        <sz val="10"/>
        <color indexed="8"/>
        <rFont val="Calibri"/>
        <family val="2"/>
      </rPr>
      <t xml:space="preserve">
(100 Year Horizon)</t>
    </r>
  </si>
  <si>
    <r>
      <rPr>
        <vertAlign val="superscript"/>
        <sz val="8"/>
        <color indexed="8"/>
        <rFont val="Calibri"/>
        <family val="2"/>
      </rPr>
      <t>1</t>
    </r>
    <r>
      <rPr>
        <sz val="8"/>
        <color indexed="8"/>
        <rFont val="Calibri"/>
        <family val="2"/>
      </rPr>
      <t xml:space="preserve">  Source:</t>
    </r>
    <r>
      <rPr>
        <u val="single"/>
        <sz val="8"/>
        <color indexed="8"/>
        <rFont val="Calibri"/>
        <family val="2"/>
      </rPr>
      <t xml:space="preserve"> http://www.arb.ca.gov/adam/</t>
    </r>
  </si>
  <si>
    <t>NO2 -1-hour average</t>
  </si>
  <si>
    <t>PM10 -24-hour average
Construction
Operations</t>
  </si>
  <si>
    <t>PM2.5 -24-hour average
Construction
Operations</t>
  </si>
  <si>
    <t>Lead
30-day average
Rolling 3-month average
Quarterly average</t>
  </si>
  <si>
    <r>
      <rPr>
        <vertAlign val="superscript"/>
        <sz val="8"/>
        <color indexed="8"/>
        <rFont val="Calibri"/>
        <family val="2"/>
      </rPr>
      <t>1</t>
    </r>
    <r>
      <rPr>
        <sz val="8"/>
        <color indexed="8"/>
        <rFont val="Calibri"/>
        <family val="2"/>
      </rPr>
      <t xml:space="preserve">  Source: </t>
    </r>
    <r>
      <rPr>
        <u val="single"/>
        <sz val="8"/>
        <color indexed="8"/>
        <rFont val="Calibri"/>
        <family val="2"/>
      </rPr>
      <t>http://www.aqmd.gov/ceqa/handbook/signthres.pdf</t>
    </r>
  </si>
  <si>
    <r>
      <t>SCAQMD Air Quality Significance Thresholds</t>
    </r>
    <r>
      <rPr>
        <b/>
        <vertAlign val="superscript"/>
        <sz val="12"/>
        <color indexed="8"/>
        <rFont val="Calibri"/>
        <family val="2"/>
      </rPr>
      <t>1</t>
    </r>
  </si>
  <si>
    <t>Greenhouse Gas Emissions (Metric Tons/Year)</t>
  </si>
  <si>
    <t>0.09 ppm/1-hour
0.07 ppm/8-hour</t>
  </si>
  <si>
    <t xml:space="preserve">(a) Pulmonary function decrements and localized lung edema in humans and animals; (b) Risk to public health implied by alterations in pulmonary morphology and host defense in animals; (c) Increased mortality risk; (d) Risk to public health implied by altered connective tissue metabolism and altered pulmonary morphology in animals after long-term exposures and pulmonary function decrements in chronically exposed humans; (e) Vegetation damage; (f) Property damage.
</t>
  </si>
  <si>
    <t>20.0 ppm/1-hour
9.0 ppm/8-hour</t>
  </si>
  <si>
    <t>35.0 ppm/1-hour
9.0 ppm/8-hour</t>
  </si>
  <si>
    <t>0.18 ppm/1-hour
0.03 ppm/annual</t>
  </si>
  <si>
    <t>0.25 ppm/1-hour
0.04 ppm/24-hour</t>
  </si>
  <si>
    <t xml:space="preserve">Extinction coefficient of 0.23 per kilometer- visibility of 10 miles or more due to particles when humidity is less than 70 percent.  </t>
  </si>
  <si>
    <r>
      <t>Ozone (O</t>
    </r>
    <r>
      <rPr>
        <vertAlign val="subscript"/>
        <sz val="10"/>
        <color indexed="8"/>
        <rFont val="Calibri"/>
        <family val="2"/>
      </rPr>
      <t>3</t>
    </r>
    <r>
      <rPr>
        <sz val="10"/>
        <color indexed="8"/>
        <rFont val="Calibri"/>
        <family val="2"/>
      </rPr>
      <t>)</t>
    </r>
  </si>
  <si>
    <r>
      <t>Sulfur Dioxide        (SO</t>
    </r>
    <r>
      <rPr>
        <vertAlign val="subscript"/>
        <sz val="10"/>
        <color indexed="8"/>
        <rFont val="Calibri"/>
        <family val="2"/>
      </rPr>
      <t>2</t>
    </r>
    <r>
      <rPr>
        <sz val="10"/>
        <color indexed="8"/>
        <rFont val="Calibri"/>
        <family val="2"/>
      </rPr>
      <t>)</t>
    </r>
  </si>
  <si>
    <r>
      <t>Suspended Particulate Matter (PM</t>
    </r>
    <r>
      <rPr>
        <vertAlign val="subscript"/>
        <sz val="10"/>
        <color indexed="8"/>
        <rFont val="Calibri"/>
        <family val="2"/>
      </rPr>
      <t>10</t>
    </r>
    <r>
      <rPr>
        <sz val="10"/>
        <color indexed="8"/>
        <rFont val="Calibri"/>
        <family val="2"/>
      </rPr>
      <t>)</t>
    </r>
  </si>
  <si>
    <r>
      <t>50 µg/m</t>
    </r>
    <r>
      <rPr>
        <vertAlign val="superscript"/>
        <sz val="10"/>
        <color indexed="8"/>
        <rFont val="Calibri"/>
        <family val="2"/>
      </rPr>
      <t>3</t>
    </r>
    <r>
      <rPr>
        <sz val="10"/>
        <color indexed="8"/>
        <rFont val="Calibri"/>
        <family val="2"/>
      </rPr>
      <t>/24-hour
20 µg/m</t>
    </r>
    <r>
      <rPr>
        <vertAlign val="superscript"/>
        <sz val="10"/>
        <color indexed="8"/>
        <rFont val="Calibri"/>
        <family val="2"/>
      </rPr>
      <t>3</t>
    </r>
    <r>
      <rPr>
        <sz val="10"/>
        <color indexed="8"/>
        <rFont val="Calibri"/>
        <family val="2"/>
      </rPr>
      <t>/annual</t>
    </r>
  </si>
  <si>
    <r>
      <t>150 µg/m</t>
    </r>
    <r>
      <rPr>
        <vertAlign val="superscript"/>
        <sz val="10"/>
        <color indexed="8"/>
        <rFont val="Calibri"/>
        <family val="2"/>
      </rPr>
      <t>3</t>
    </r>
    <r>
      <rPr>
        <sz val="10"/>
        <color indexed="8"/>
        <rFont val="Calibri"/>
        <family val="2"/>
      </rPr>
      <t>/24-hour</t>
    </r>
  </si>
  <si>
    <r>
      <t>Suspended Particulate Matter (PM</t>
    </r>
    <r>
      <rPr>
        <vertAlign val="subscript"/>
        <sz val="10"/>
        <color indexed="8"/>
        <rFont val="Calibri"/>
        <family val="2"/>
      </rPr>
      <t>2.5</t>
    </r>
    <r>
      <rPr>
        <sz val="10"/>
        <color indexed="8"/>
        <rFont val="Calibri"/>
        <family val="2"/>
      </rPr>
      <t>)</t>
    </r>
  </si>
  <si>
    <r>
      <t>12 µg/m</t>
    </r>
    <r>
      <rPr>
        <vertAlign val="superscript"/>
        <sz val="10"/>
        <color indexed="8"/>
        <rFont val="Calibri"/>
        <family val="2"/>
      </rPr>
      <t>3</t>
    </r>
    <r>
      <rPr>
        <sz val="10"/>
        <color indexed="8"/>
        <rFont val="Calibri"/>
        <family val="2"/>
      </rPr>
      <t xml:space="preserve"> / annual</t>
    </r>
  </si>
  <si>
    <r>
      <t>25 µg/m</t>
    </r>
    <r>
      <rPr>
        <vertAlign val="superscript"/>
        <sz val="10"/>
        <color indexed="8"/>
        <rFont val="Calibri"/>
        <family val="2"/>
      </rPr>
      <t>3</t>
    </r>
    <r>
      <rPr>
        <sz val="10"/>
        <color indexed="8"/>
        <rFont val="Calibri"/>
        <family val="2"/>
      </rPr>
      <t>/24-hour</t>
    </r>
  </si>
  <si>
    <r>
      <t>1.5 µg/m</t>
    </r>
    <r>
      <rPr>
        <vertAlign val="superscript"/>
        <sz val="10"/>
        <color indexed="8"/>
        <rFont val="Calibri"/>
        <family val="2"/>
      </rPr>
      <t>3</t>
    </r>
    <r>
      <rPr>
        <sz val="10"/>
        <color indexed="8"/>
        <rFont val="Calibri"/>
        <family val="2"/>
      </rPr>
      <t xml:space="preserve">/30-day </t>
    </r>
  </si>
  <si>
    <t xml:space="preserve">   Days &gt; CAAQS (0.09 ppm)</t>
  </si>
  <si>
    <t>Maximum 1-Hour Concentration (ppm)</t>
  </si>
  <si>
    <t xml:space="preserve">   Days &gt; CAAQS (0.070 ppm)</t>
  </si>
  <si>
    <t>Maximum 8-Hour Concentration (ppm)</t>
  </si>
  <si>
    <t xml:space="preserve">   Days &gt; NAAQS (9 ppm)</t>
  </si>
  <si>
    <t xml:space="preserve">   Days &gt; NAAQS (0.25 ppm)</t>
  </si>
  <si>
    <r>
      <t>Maximum 24-Hour Concentration (ug/m</t>
    </r>
    <r>
      <rPr>
        <vertAlign val="superscript"/>
        <sz val="10"/>
        <color indexed="8"/>
        <rFont val="Calibri"/>
        <family val="2"/>
      </rPr>
      <t>3</t>
    </r>
    <r>
      <rPr>
        <sz val="10"/>
        <color indexed="8"/>
        <rFont val="Calibri"/>
        <family val="2"/>
      </rPr>
      <t>)</t>
    </r>
  </si>
  <si>
    <r>
      <t xml:space="preserve">   Days &gt; NAAQS (150  ug/m</t>
    </r>
    <r>
      <rPr>
        <vertAlign val="superscript"/>
        <sz val="10"/>
        <color indexed="8"/>
        <rFont val="Calibri"/>
        <family val="2"/>
      </rPr>
      <t>3</t>
    </r>
    <r>
      <rPr>
        <sz val="10"/>
        <color indexed="8"/>
        <rFont val="Calibri"/>
        <family val="2"/>
      </rPr>
      <t>)</t>
    </r>
  </si>
  <si>
    <r>
      <t xml:space="preserve">   Days &gt; CAAQS (50 ug/m</t>
    </r>
    <r>
      <rPr>
        <vertAlign val="superscript"/>
        <sz val="10"/>
        <color indexed="8"/>
        <rFont val="Calibri"/>
        <family val="2"/>
      </rPr>
      <t>3</t>
    </r>
    <r>
      <rPr>
        <sz val="10"/>
        <color indexed="8"/>
        <rFont val="Calibri"/>
        <family val="2"/>
      </rPr>
      <t>)</t>
    </r>
  </si>
  <si>
    <r>
      <t xml:space="preserve">   Annual &gt; NAAQS (50 ug/m</t>
    </r>
    <r>
      <rPr>
        <vertAlign val="superscript"/>
        <sz val="10"/>
        <color indexed="8"/>
        <rFont val="Calibri"/>
        <family val="2"/>
      </rPr>
      <t>3</t>
    </r>
    <r>
      <rPr>
        <sz val="10"/>
        <color indexed="8"/>
        <rFont val="Calibri"/>
        <family val="2"/>
      </rPr>
      <t>)</t>
    </r>
  </si>
  <si>
    <r>
      <t xml:space="preserve">   Annual &gt; CAAQS (20 ug/m</t>
    </r>
    <r>
      <rPr>
        <vertAlign val="superscript"/>
        <sz val="10"/>
        <color indexed="8"/>
        <rFont val="Calibri"/>
        <family val="2"/>
      </rPr>
      <t>3</t>
    </r>
    <r>
      <rPr>
        <sz val="10"/>
        <color indexed="8"/>
        <rFont val="Calibri"/>
        <family val="2"/>
      </rPr>
      <t>)</t>
    </r>
  </si>
  <si>
    <r>
      <t>Maximum 24-Hour Concentration (pg/m</t>
    </r>
    <r>
      <rPr>
        <vertAlign val="superscript"/>
        <sz val="10"/>
        <color indexed="8"/>
        <rFont val="Calibri"/>
        <family val="2"/>
      </rPr>
      <t>3</t>
    </r>
    <r>
      <rPr>
        <sz val="10"/>
        <color indexed="8"/>
        <rFont val="Calibri"/>
        <family val="2"/>
      </rPr>
      <t>)</t>
    </r>
  </si>
  <si>
    <r>
      <t xml:space="preserve">   Days &gt; NAAQS (35 ug/m</t>
    </r>
    <r>
      <rPr>
        <vertAlign val="superscript"/>
        <sz val="10"/>
        <color indexed="8"/>
        <rFont val="Calibri"/>
        <family val="2"/>
      </rPr>
      <t>3</t>
    </r>
    <r>
      <rPr>
        <sz val="10"/>
        <color indexed="8"/>
        <rFont val="Calibri"/>
        <family val="2"/>
      </rPr>
      <t>)</t>
    </r>
  </si>
  <si>
    <t xml:space="preserve">   Annual &gt; NAAQS (15 ug/m3)</t>
  </si>
  <si>
    <r>
      <t xml:space="preserve">   Annual &gt; CAAQS (12 ug/m</t>
    </r>
    <r>
      <rPr>
        <vertAlign val="superscript"/>
        <sz val="10"/>
        <color indexed="8"/>
        <rFont val="Calibri"/>
        <family val="2"/>
      </rPr>
      <t>3</t>
    </r>
    <r>
      <rPr>
        <sz val="10"/>
        <color indexed="8"/>
        <rFont val="Calibri"/>
        <family val="2"/>
      </rPr>
      <t>)</t>
    </r>
  </si>
  <si>
    <r>
      <t>On-Site</t>
    </r>
    <r>
      <rPr>
        <vertAlign val="superscript"/>
        <sz val="10"/>
        <color indexed="8"/>
        <rFont val="Calibri"/>
        <family val="2"/>
      </rPr>
      <t>2</t>
    </r>
  </si>
  <si>
    <r>
      <t>SO</t>
    </r>
    <r>
      <rPr>
        <vertAlign val="subscript"/>
        <sz val="10"/>
        <color indexed="8"/>
        <rFont val="Calibri"/>
        <family val="2"/>
      </rPr>
      <t>2</t>
    </r>
  </si>
  <si>
    <t>On-Site Pollutant Emissions (pounds/day)</t>
  </si>
  <si>
    <r>
      <t>Off-Site</t>
    </r>
    <r>
      <rPr>
        <vertAlign val="superscript"/>
        <sz val="10"/>
        <color indexed="8"/>
        <rFont val="Calibri"/>
        <family val="2"/>
      </rPr>
      <t>3</t>
    </r>
  </si>
  <si>
    <r>
      <t>Pollutant  (Standard)</t>
    </r>
    <r>
      <rPr>
        <vertAlign val="superscript"/>
        <sz val="10"/>
        <color indexed="8"/>
        <rFont val="Calibri"/>
        <family val="2"/>
      </rPr>
      <t>2</t>
    </r>
  </si>
  <si>
    <r>
      <t>Area Sources</t>
    </r>
    <r>
      <rPr>
        <vertAlign val="superscript"/>
        <sz val="10"/>
        <color indexed="8"/>
        <rFont val="Calibri"/>
        <family val="2"/>
      </rPr>
      <t>2</t>
    </r>
  </si>
  <si>
    <r>
      <t>Energy Usage</t>
    </r>
    <r>
      <rPr>
        <vertAlign val="superscript"/>
        <sz val="10"/>
        <color indexed="8"/>
        <rFont val="Calibri"/>
        <family val="2"/>
      </rPr>
      <t>3</t>
    </r>
  </si>
  <si>
    <r>
      <t>Mobile Sources</t>
    </r>
    <r>
      <rPr>
        <vertAlign val="superscript"/>
        <sz val="10"/>
        <color indexed="8"/>
        <rFont val="Calibri"/>
        <family val="2"/>
      </rPr>
      <t>4</t>
    </r>
    <r>
      <rPr>
        <sz val="10"/>
        <color indexed="8"/>
        <rFont val="Calibri"/>
        <family val="2"/>
      </rPr>
      <t xml:space="preserve"> </t>
    </r>
  </si>
  <si>
    <r>
      <t>NonBio-CO</t>
    </r>
    <r>
      <rPr>
        <vertAlign val="subscript"/>
        <sz val="10"/>
        <color indexed="8"/>
        <rFont val="Calibri"/>
        <family val="2"/>
      </rPr>
      <t>2</t>
    </r>
  </si>
  <si>
    <r>
      <t>CO</t>
    </r>
    <r>
      <rPr>
        <vertAlign val="subscript"/>
        <sz val="10"/>
        <color indexed="8"/>
        <rFont val="Calibri"/>
        <family val="2"/>
      </rPr>
      <t>2</t>
    </r>
  </si>
  <si>
    <r>
      <t>CH</t>
    </r>
    <r>
      <rPr>
        <vertAlign val="subscript"/>
        <sz val="10"/>
        <color indexed="8"/>
        <rFont val="Calibri"/>
        <family val="2"/>
      </rPr>
      <t>4</t>
    </r>
  </si>
  <si>
    <r>
      <t>N</t>
    </r>
    <r>
      <rPr>
        <vertAlign val="subscript"/>
        <sz val="10"/>
        <color indexed="8"/>
        <rFont val="Calibri"/>
        <family val="2"/>
      </rPr>
      <t>2</t>
    </r>
    <r>
      <rPr>
        <sz val="10"/>
        <color indexed="8"/>
        <rFont val="Calibri"/>
        <family val="2"/>
      </rPr>
      <t>O</t>
    </r>
  </si>
  <si>
    <r>
      <t>CO</t>
    </r>
    <r>
      <rPr>
        <vertAlign val="subscript"/>
        <sz val="10"/>
        <color indexed="8"/>
        <rFont val="Calibri"/>
        <family val="2"/>
      </rPr>
      <t>2</t>
    </r>
    <r>
      <rPr>
        <sz val="10"/>
        <color indexed="8"/>
        <rFont val="Calibri"/>
        <family val="2"/>
      </rPr>
      <t>e</t>
    </r>
  </si>
  <si>
    <t>Nonattainment</t>
  </si>
  <si>
    <t>South Coast Air Basin Attainment Status</t>
  </si>
  <si>
    <r>
      <rPr>
        <vertAlign val="superscript"/>
        <sz val="8"/>
        <color indexed="8"/>
        <rFont val="Calibri"/>
        <family val="2"/>
      </rPr>
      <t>2</t>
    </r>
    <r>
      <rPr>
        <sz val="8"/>
        <color indexed="8"/>
        <rFont val="Calibri"/>
        <family val="2"/>
      </rPr>
      <t xml:space="preserve"> Area sources consist of GHG emissions from consumer products, architectural coatings, and landscape equipment.</t>
    </r>
  </si>
  <si>
    <r>
      <rPr>
        <vertAlign val="superscript"/>
        <sz val="8"/>
        <color indexed="8"/>
        <rFont val="Calibri"/>
        <family val="2"/>
      </rPr>
      <t>3</t>
    </r>
    <r>
      <rPr>
        <sz val="8"/>
        <color indexed="8"/>
        <rFont val="Calibri"/>
        <family val="2"/>
      </rPr>
      <t xml:space="preserve"> Energy usage consist of GHG emissions from electricity and natural gas usage.</t>
    </r>
  </si>
  <si>
    <r>
      <rPr>
        <vertAlign val="superscript"/>
        <sz val="8"/>
        <color indexed="8"/>
        <rFont val="Calibri"/>
        <family val="2"/>
      </rPr>
      <t>4</t>
    </r>
    <r>
      <rPr>
        <sz val="8"/>
        <color indexed="8"/>
        <rFont val="Calibri"/>
        <family val="2"/>
      </rPr>
      <t xml:space="preserve"> Mobile sources consist of GHG emissions from vehicles.</t>
    </r>
  </si>
  <si>
    <r>
      <rPr>
        <vertAlign val="superscript"/>
        <sz val="8"/>
        <color indexed="8"/>
        <rFont val="Calibri"/>
        <family val="2"/>
      </rPr>
      <t>5</t>
    </r>
    <r>
      <rPr>
        <sz val="8"/>
        <color indexed="8"/>
        <rFont val="Calibri"/>
        <family val="2"/>
      </rPr>
      <t xml:space="preserve"> Solid waste includes the CO</t>
    </r>
    <r>
      <rPr>
        <vertAlign val="subscript"/>
        <sz val="8"/>
        <color indexed="8"/>
        <rFont val="Calibri"/>
        <family val="2"/>
      </rPr>
      <t>2</t>
    </r>
    <r>
      <rPr>
        <sz val="8"/>
        <color indexed="8"/>
        <rFont val="Calibri"/>
        <family val="2"/>
      </rPr>
      <t xml:space="preserve"> and CH</t>
    </r>
    <r>
      <rPr>
        <vertAlign val="subscript"/>
        <sz val="8"/>
        <color indexed="8"/>
        <rFont val="Calibri"/>
        <family val="2"/>
      </rPr>
      <t>4</t>
    </r>
    <r>
      <rPr>
        <sz val="8"/>
        <color indexed="8"/>
        <rFont val="Calibri"/>
        <family val="2"/>
      </rPr>
      <t xml:space="preserve"> emissions creat4ed from the solid waste placed in landfills.</t>
    </r>
  </si>
  <si>
    <r>
      <rPr>
        <vertAlign val="superscript"/>
        <sz val="8"/>
        <color indexed="8"/>
        <rFont val="Calibri"/>
        <family val="2"/>
      </rPr>
      <t>6</t>
    </r>
    <r>
      <rPr>
        <sz val="8"/>
        <color indexed="8"/>
        <rFont val="Calibri"/>
        <family val="2"/>
      </rPr>
      <t xml:space="preserve"> Water includes GHG emissions from electricity used for transport of water and processing of wastewater.</t>
    </r>
  </si>
  <si>
    <r>
      <rPr>
        <vertAlign val="superscript"/>
        <sz val="8"/>
        <color indexed="8"/>
        <rFont val="Calibri"/>
        <family val="2"/>
      </rPr>
      <t>7</t>
    </r>
    <r>
      <rPr>
        <sz val="8"/>
        <color indexed="8"/>
        <rFont val="Calibri"/>
        <family val="2"/>
      </rPr>
      <t xml:space="preserve"> Construction GHG emissions based on a 30 year amortization rate.</t>
    </r>
  </si>
  <si>
    <r>
      <t>Mobile Sources</t>
    </r>
    <r>
      <rPr>
        <vertAlign val="superscript"/>
        <sz val="10"/>
        <color indexed="8"/>
        <rFont val="Calibri"/>
        <family val="2"/>
      </rPr>
      <t>4</t>
    </r>
  </si>
  <si>
    <r>
      <t>Solid Waste</t>
    </r>
    <r>
      <rPr>
        <vertAlign val="superscript"/>
        <sz val="10"/>
        <color indexed="8"/>
        <rFont val="Calibri"/>
        <family val="2"/>
      </rPr>
      <t>5</t>
    </r>
  </si>
  <si>
    <r>
      <t>Water and Wastewater</t>
    </r>
    <r>
      <rPr>
        <vertAlign val="superscript"/>
        <sz val="10"/>
        <color indexed="8"/>
        <rFont val="Calibri"/>
        <family val="2"/>
      </rPr>
      <t>6</t>
    </r>
  </si>
  <si>
    <r>
      <t>Construction</t>
    </r>
    <r>
      <rPr>
        <vertAlign val="superscript"/>
        <sz val="10"/>
        <color indexed="8"/>
        <rFont val="Calibri"/>
        <family val="2"/>
      </rPr>
      <t>7</t>
    </r>
  </si>
  <si>
    <t>Year</t>
  </si>
  <si>
    <t>0.25 ppm
0.04 ppm</t>
  </si>
  <si>
    <t>from CalEEMod</t>
  </si>
  <si>
    <t>Option A</t>
  </si>
  <si>
    <t>Trees</t>
  </si>
  <si>
    <t>Linear Feet</t>
  </si>
  <si>
    <t>CalEEMMod</t>
  </si>
  <si>
    <t>Climate Zone</t>
  </si>
  <si>
    <t>Operational Year</t>
  </si>
  <si>
    <t>Rate</t>
  </si>
  <si>
    <t>Daily</t>
  </si>
  <si>
    <t>Total 2020 Emissions</t>
  </si>
  <si>
    <t>Table 10</t>
  </si>
  <si>
    <t>Table 9</t>
  </si>
  <si>
    <t>Table 8</t>
  </si>
  <si>
    <t>Table 7</t>
  </si>
  <si>
    <t xml:space="preserve">100 ppb/1-hour
0.053 ppm/annual </t>
  </si>
  <si>
    <r>
      <t>0.15 µg/m</t>
    </r>
    <r>
      <rPr>
        <vertAlign val="superscript"/>
        <sz val="10"/>
        <color indexed="8"/>
        <rFont val="Calibri"/>
        <family val="2"/>
      </rPr>
      <t>3</t>
    </r>
    <r>
      <rPr>
        <sz val="10"/>
        <color indexed="8"/>
        <rFont val="Calibri"/>
        <family val="2"/>
      </rPr>
      <t>/3-month rolling</t>
    </r>
  </si>
  <si>
    <r>
      <t>Local Area Air Quality Monitoring Summary</t>
    </r>
    <r>
      <rPr>
        <b/>
        <vertAlign val="superscript"/>
        <sz val="12"/>
        <color indexed="8"/>
        <rFont val="Calibri"/>
        <family val="2"/>
      </rPr>
      <t>1</t>
    </r>
  </si>
  <si>
    <t>Water</t>
  </si>
  <si>
    <t>Indoor</t>
  </si>
  <si>
    <t>Outdoor</t>
  </si>
  <si>
    <t>Table 11</t>
  </si>
  <si>
    <t>Density</t>
  </si>
  <si>
    <t>Residential Units</t>
  </si>
  <si>
    <t>Units per acre</t>
  </si>
  <si>
    <t>City of Moreno Valley Percent Reduction Threshold</t>
  </si>
  <si>
    <t>Solid Waste</t>
  </si>
  <si>
    <r>
      <rPr>
        <vertAlign val="superscript"/>
        <sz val="8"/>
        <rFont val="Calibri"/>
        <family val="2"/>
      </rPr>
      <t>1</t>
    </r>
    <r>
      <rPr>
        <sz val="8"/>
        <rFont val="Calibri"/>
        <family val="2"/>
      </rPr>
      <t xml:space="preserve">  Source: </t>
    </r>
    <r>
      <rPr>
        <u val="single"/>
        <sz val="8"/>
        <rFont val="Calibri"/>
        <family val="2"/>
      </rPr>
      <t>http://www.arb.ca.gov/research/aaqs/aaqs2.pdf .</t>
    </r>
  </si>
  <si>
    <t>year amortization for construction from Working Group 11-19-09</t>
  </si>
  <si>
    <t>*</t>
  </si>
  <si>
    <t>* http://www.arb.ca.gov/adam/ - insufficient (OR no) data available to determine the value</t>
  </si>
  <si>
    <t>ROG</t>
  </si>
  <si>
    <t>used unmitigated info Page 10</t>
  </si>
  <si>
    <t>Used unmitigated info page 14</t>
  </si>
  <si>
    <t>Used unmitigated info page 16</t>
  </si>
  <si>
    <t>ROGs</t>
  </si>
  <si>
    <r>
      <rPr>
        <vertAlign val="superscript"/>
        <sz val="8"/>
        <color indexed="8"/>
        <rFont val="Calibri"/>
        <family val="2"/>
      </rPr>
      <t>1</t>
    </r>
    <r>
      <rPr>
        <sz val="8"/>
        <color indexed="8"/>
        <rFont val="Calibri"/>
        <family val="2"/>
      </rPr>
      <t xml:space="preserve"> Source: CalEEMod Version 2013.2.2</t>
    </r>
  </si>
  <si>
    <r>
      <t>Water</t>
    </r>
    <r>
      <rPr>
        <vertAlign val="superscript"/>
        <sz val="10"/>
        <color indexed="8"/>
        <rFont val="Calibri"/>
        <family val="2"/>
      </rPr>
      <t>6</t>
    </r>
  </si>
  <si>
    <r>
      <rPr>
        <vertAlign val="superscript"/>
        <sz val="8"/>
        <color indexed="8"/>
        <rFont val="Calibri"/>
        <family val="2"/>
      </rPr>
      <t>5</t>
    </r>
    <r>
      <rPr>
        <sz val="8"/>
        <color indexed="8"/>
        <rFont val="Calibri"/>
        <family val="2"/>
      </rPr>
      <t xml:space="preserve"> Solid waste includes the CO</t>
    </r>
    <r>
      <rPr>
        <vertAlign val="subscript"/>
        <sz val="8"/>
        <color indexed="8"/>
        <rFont val="Calibri"/>
        <family val="2"/>
      </rPr>
      <t>2</t>
    </r>
    <r>
      <rPr>
        <sz val="8"/>
        <color indexed="8"/>
        <rFont val="Calibri"/>
        <family val="2"/>
      </rPr>
      <t xml:space="preserve"> and CH</t>
    </r>
    <r>
      <rPr>
        <vertAlign val="subscript"/>
        <sz val="8"/>
        <color indexed="8"/>
        <rFont val="Calibri"/>
        <family val="2"/>
      </rPr>
      <t>4</t>
    </r>
    <r>
      <rPr>
        <sz val="8"/>
        <color indexed="8"/>
        <rFont val="Calibri"/>
        <family val="2"/>
      </rPr>
      <t xml:space="preserve"> emissions created from the solid waste placed in landfills.</t>
    </r>
  </si>
  <si>
    <r>
      <rPr>
        <vertAlign val="superscript"/>
        <sz val="8"/>
        <color indexed="8"/>
        <rFont val="Calibri"/>
        <family val="2"/>
      </rPr>
      <t>7</t>
    </r>
    <r>
      <rPr>
        <sz val="8"/>
        <color indexed="8"/>
        <rFont val="Calibri"/>
        <family val="2"/>
      </rPr>
      <t xml:space="preserve"> Construction GHG emissions CO2e based on a 30 year amortization rate.</t>
    </r>
  </si>
  <si>
    <t>Table 12</t>
  </si>
  <si>
    <r>
      <t>Project Related Greenhouse Gas Emissions BAU versus Year 2020 Emissions</t>
    </r>
    <r>
      <rPr>
        <b/>
        <vertAlign val="superscript"/>
        <sz val="12"/>
        <color indexed="8"/>
        <rFont val="Calibri"/>
        <family val="2"/>
      </rPr>
      <t>1</t>
    </r>
  </si>
  <si>
    <t>BAU 2010 Emissions</t>
  </si>
  <si>
    <t>Year 2020 Emissions with Regulation and Project Design Features</t>
  </si>
  <si>
    <t>Percent Reduction between 2020 and 2010 emissions</t>
  </si>
  <si>
    <t>VOC</t>
  </si>
  <si>
    <t>Ambient Air Quality Standards</t>
  </si>
  <si>
    <t>SCAQMD Standards</t>
  </si>
  <si>
    <t>used mitigated info Page 9</t>
  </si>
  <si>
    <r>
      <t>Total for overlapping phases</t>
    </r>
    <r>
      <rPr>
        <b/>
        <vertAlign val="superscript"/>
        <sz val="10"/>
        <color indexed="8"/>
        <rFont val="Calibri"/>
        <family val="2"/>
      </rPr>
      <t>4</t>
    </r>
  </si>
  <si>
    <t>Total 2010 Emissions</t>
  </si>
  <si>
    <r>
      <t>Sequestration from trees</t>
    </r>
    <r>
      <rPr>
        <vertAlign val="superscript"/>
        <sz val="10"/>
        <color indexed="8"/>
        <rFont val="Calibri"/>
        <family val="2"/>
      </rPr>
      <t>8</t>
    </r>
  </si>
  <si>
    <r>
      <rPr>
        <vertAlign val="superscript"/>
        <sz val="8"/>
        <color indexed="8"/>
        <rFont val="Calibri"/>
        <family val="2"/>
      </rPr>
      <t>8</t>
    </r>
    <r>
      <rPr>
        <sz val="8"/>
        <color indexed="8"/>
        <rFont val="Calibri"/>
        <family val="2"/>
      </rPr>
      <t xml:space="preserve"> Annual Sequestration from planting at least 235 trees on-site over 20 years.</t>
    </r>
  </si>
  <si>
    <r>
      <t>Maximum Number of Acres Disturbed Per Day</t>
    </r>
    <r>
      <rPr>
        <b/>
        <vertAlign val="superscript"/>
        <sz val="12"/>
        <color indexed="8"/>
        <rFont val="Calibri"/>
        <family val="2"/>
      </rPr>
      <t>1</t>
    </r>
  </si>
  <si>
    <t>Equipment</t>
  </si>
  <si>
    <t xml:space="preserve">Number </t>
  </si>
  <si>
    <t>Acres/8hr-day</t>
  </si>
  <si>
    <t>Total Acres</t>
  </si>
  <si>
    <t>Graders</t>
  </si>
  <si>
    <t>Rubber Tired Dozers</t>
  </si>
  <si>
    <t>Tractors/Loaders/Backhoes</t>
  </si>
  <si>
    <t>Total per phase</t>
  </si>
  <si>
    <t>-</t>
  </si>
  <si>
    <r>
      <rPr>
        <vertAlign val="superscript"/>
        <sz val="8"/>
        <color indexed="8"/>
        <rFont val="Calibri"/>
        <family val="2"/>
      </rPr>
      <t>1</t>
    </r>
    <r>
      <rPr>
        <sz val="8"/>
        <color indexed="8"/>
        <rFont val="Calibri"/>
        <family val="2"/>
      </rPr>
      <t xml:space="preserve">  Source: South Coast AQMD, Fact Sheet for Applying CalEEMod to Localized Significance Thresholds, 2011b.</t>
    </r>
  </si>
  <si>
    <t>Site Preparation</t>
  </si>
  <si>
    <t>Demolition</t>
  </si>
  <si>
    <t>No</t>
  </si>
  <si>
    <r>
      <t>Construction-Related Regional Pollutant Emissions</t>
    </r>
    <r>
      <rPr>
        <b/>
        <vertAlign val="superscript"/>
        <sz val="12"/>
        <color indexed="8"/>
        <rFont val="Calibri"/>
        <family val="2"/>
      </rPr>
      <t>1</t>
    </r>
  </si>
  <si>
    <r>
      <t>Operational Regional Pollutant Emissions</t>
    </r>
    <r>
      <rPr>
        <b/>
        <vertAlign val="superscript"/>
        <sz val="12"/>
        <color indexed="8"/>
        <rFont val="Calibri"/>
        <family val="2"/>
      </rPr>
      <t>1</t>
    </r>
  </si>
  <si>
    <t>75 ppb/1-hour
0.14 ppm/24-hour</t>
  </si>
  <si>
    <t>Month of Year</t>
  </si>
  <si>
    <r>
      <t>Carbon Dioxide (CO</t>
    </r>
    <r>
      <rPr>
        <vertAlign val="subscript"/>
        <sz val="10"/>
        <color indexed="8"/>
        <rFont val="Calibri"/>
        <family val="2"/>
      </rPr>
      <t>2</t>
    </r>
    <r>
      <rPr>
        <sz val="10"/>
        <color indexed="8"/>
        <rFont val="Calibri"/>
        <family val="2"/>
      </rPr>
      <t>)</t>
    </r>
  </si>
  <si>
    <t>__ 3</t>
  </si>
  <si>
    <r>
      <t>Methane (CH</t>
    </r>
    <r>
      <rPr>
        <vertAlign val="subscript"/>
        <sz val="10"/>
        <color indexed="8"/>
        <rFont val="Calibri"/>
        <family val="2"/>
      </rPr>
      <t>4</t>
    </r>
    <r>
      <rPr>
        <sz val="10"/>
        <color indexed="8"/>
        <rFont val="Calibri"/>
        <family val="2"/>
      </rPr>
      <t>)</t>
    </r>
  </si>
  <si>
    <t>28-36</t>
  </si>
  <si>
    <t>Nitrous Oxide (NO)</t>
  </si>
  <si>
    <t>Hydrofluorocarbons (HFCs)</t>
  </si>
  <si>
    <t>1-270</t>
  </si>
  <si>
    <t>12-14,800</t>
  </si>
  <si>
    <t>Perfluorocarbons (PFCs)</t>
  </si>
  <si>
    <t>2,600-50,000</t>
  </si>
  <si>
    <t>7,390-12,200</t>
  </si>
  <si>
    <r>
      <t>Nitrogen trifluoride (NF</t>
    </r>
    <r>
      <rPr>
        <vertAlign val="subscript"/>
        <sz val="10"/>
        <color indexed="8"/>
        <rFont val="Calibri"/>
        <family val="2"/>
      </rPr>
      <t>3</t>
    </r>
    <r>
      <rPr>
        <sz val="10"/>
        <color indexed="8"/>
        <rFont val="Calibri"/>
        <family val="2"/>
      </rPr>
      <t>)</t>
    </r>
  </si>
  <si>
    <r>
      <t>Sulfur Hexafluoride (SF</t>
    </r>
    <r>
      <rPr>
        <vertAlign val="subscript"/>
        <sz val="10"/>
        <color indexed="8"/>
        <rFont val="Calibri"/>
        <family val="2"/>
      </rPr>
      <t>6</t>
    </r>
    <r>
      <rPr>
        <sz val="10"/>
        <color indexed="8"/>
        <rFont val="Calibri"/>
        <family val="2"/>
      </rPr>
      <t>)</t>
    </r>
  </si>
  <si>
    <r>
      <t>35 µg/m</t>
    </r>
    <r>
      <rPr>
        <vertAlign val="superscript"/>
        <sz val="10"/>
        <color indexed="8"/>
        <rFont val="Calibri"/>
        <family val="2"/>
      </rPr>
      <t>3</t>
    </r>
    <r>
      <rPr>
        <sz val="10"/>
        <color indexed="8"/>
        <rFont val="Calibri"/>
        <family val="2"/>
      </rPr>
      <t>/24-hour
15 µg/m</t>
    </r>
    <r>
      <rPr>
        <vertAlign val="superscript"/>
        <sz val="10"/>
        <color indexed="8"/>
        <rFont val="Calibri"/>
        <family val="2"/>
      </rPr>
      <t>3</t>
    </r>
    <r>
      <rPr>
        <sz val="10"/>
        <color indexed="8"/>
        <rFont val="Calibri"/>
        <family val="2"/>
      </rPr>
      <t>/annual</t>
    </r>
  </si>
  <si>
    <r>
      <t>State Status</t>
    </r>
    <r>
      <rPr>
        <vertAlign val="superscript"/>
        <sz val="10"/>
        <color indexed="8"/>
        <rFont val="Calibri"/>
        <family val="2"/>
      </rPr>
      <t>1</t>
    </r>
  </si>
  <si>
    <r>
      <t>National Status</t>
    </r>
    <r>
      <rPr>
        <vertAlign val="superscript"/>
        <sz val="10"/>
        <color indexed="8"/>
        <rFont val="Calibri"/>
        <family val="2"/>
      </rPr>
      <t>2</t>
    </r>
  </si>
  <si>
    <t>Ozone</t>
  </si>
  <si>
    <t>Nonattainment (Extreme)</t>
  </si>
  <si>
    <t>Carbon monoxide</t>
  </si>
  <si>
    <t>Attainment/Unclassified</t>
  </si>
  <si>
    <t>Nitrogen dioxide</t>
  </si>
  <si>
    <t>Sulfur dioxide</t>
  </si>
  <si>
    <t xml:space="preserve">PM10 </t>
  </si>
  <si>
    <t>Attainment (Maintenance)</t>
  </si>
  <si>
    <t>Nonattainment (Moderate)</t>
  </si>
  <si>
    <r>
      <rPr>
        <vertAlign val="superscript"/>
        <sz val="8"/>
        <color indexed="8"/>
        <rFont val="Calibri"/>
        <family val="2"/>
      </rPr>
      <t>1</t>
    </r>
    <r>
      <rPr>
        <sz val="8"/>
        <color indexed="8"/>
        <rFont val="Calibri"/>
        <family val="2"/>
      </rPr>
      <t xml:space="preserve"> Source: CalEEMod Version 2016.3.1</t>
    </r>
  </si>
  <si>
    <t>Project Compliance with Measure</t>
  </si>
  <si>
    <t>California Light-Duty Vehicle Greenhouse Gas Standards – Implement adopted standards and planned second phase of the program. Align zero-emission vehicle, alternative and renewable fuel and vehicle technology programs with long-term climate change goals.</t>
  </si>
  <si>
    <t>Consistent. These are CARB enforced standards; vehicles that access the project that are required to comply with the standards will comply with the strategy.</t>
  </si>
  <si>
    <t>Energy Efficiency – Maximize energy efficiency building and appliance standards; pursue additional efficiency including new technologies, policy, and implementation mechanisms. Pursue comparable investment in energy efficiency from all retail providers of electricity in California.</t>
  </si>
  <si>
    <t>Low Carbon Fuel Standard – Develop and adopt the Low Carbon Fuel Standard.</t>
  </si>
  <si>
    <t>Vehicle Efficiency Measures – Implement light-duty vehicle efficiency measures.</t>
  </si>
  <si>
    <t>Medium/Heavy-Duty Vehicles – Adopt medium and heavy-duty vehicle efficiency measures.</t>
  </si>
  <si>
    <t>Green Building Strategy – Expand the use of green building practices to reduce the carbon footprint of California’s new and existing inventory of buildings.</t>
  </si>
  <si>
    <t>High Global Warming Potential Gases – Adopt measures to reduce high global warming potential gases.</t>
  </si>
  <si>
    <t>Consistent. CARB identified five measures that reduce HFC emissions from vehicular and commercial refrigeration systems; vehicles that access the project that are required to comply with the measures will comply with the strategy.</t>
  </si>
  <si>
    <t>Recycling and Waste – Reduce methane emissions at landfills. Increase waste diversion, composting, and commercial recycling. Move toward zero-waste.</t>
  </si>
  <si>
    <t>Water – Continue efficiency programs and use cleaner energy sources to move and treat water.</t>
  </si>
  <si>
    <r>
      <t>Mitigated Project-Related Greenhouse Gas Emissions</t>
    </r>
    <r>
      <rPr>
        <b/>
        <vertAlign val="superscript"/>
        <sz val="12"/>
        <color indexed="8"/>
        <rFont val="Calibri"/>
        <family val="2"/>
      </rPr>
      <t>1</t>
    </r>
  </si>
  <si>
    <t>SCAQMD Draft Threshold</t>
  </si>
  <si>
    <r>
      <rPr>
        <vertAlign val="superscript"/>
        <sz val="8"/>
        <color indexed="8"/>
        <rFont val="Calibri"/>
        <family val="2"/>
      </rPr>
      <t>1</t>
    </r>
    <r>
      <rPr>
        <sz val="8"/>
        <color indexed="8"/>
        <rFont val="Calibri"/>
        <family val="2"/>
      </rPr>
      <t xml:space="preserve">  Source of State status: California Air Resources Board 2015.</t>
    </r>
  </si>
  <si>
    <t>0.070 ppm/8-hour</t>
  </si>
  <si>
    <t>10,000 MT/yr CO2e for industrial land uses</t>
  </si>
  <si>
    <t>Consistent. The California Green Building Standards Code (proposed Part 11, Title 24) was adopted as part of the California Building Standards Code in the CCR. Part 11 establishes voluntary standards, that are mandatory in the 2016 edition of the Code, on planning and design for sustainable site development, energy efficiency (in excess of the California Energy Code requirements), water conservation, material conservation, and internal air contaminants. The project will be subject to these mandatory standards.</t>
  </si>
  <si>
    <r>
      <t>Local Construction Emissions at the Nearest Receptor</t>
    </r>
    <r>
      <rPr>
        <b/>
        <vertAlign val="superscript"/>
        <sz val="12"/>
        <color indexed="8"/>
        <rFont val="Calibri"/>
        <family val="2"/>
      </rPr>
      <t>1</t>
    </r>
  </si>
  <si>
    <r>
      <t>Project-Related Greenhouse Gas Emissions</t>
    </r>
    <r>
      <rPr>
        <b/>
        <vertAlign val="superscript"/>
        <sz val="12"/>
        <color indexed="8"/>
        <rFont val="Calibri"/>
        <family val="2"/>
      </rPr>
      <t>1</t>
    </r>
  </si>
  <si>
    <t>Source: http://www3.epa.gov/climatechange/ghgemissions/gases.html</t>
  </si>
  <si>
    <r>
      <t>Compared to the same quantity of CO</t>
    </r>
    <r>
      <rPr>
        <vertAlign val="subscript"/>
        <sz val="8"/>
        <color indexed="8"/>
        <rFont val="Calibri"/>
        <family val="2"/>
      </rPr>
      <t>2</t>
    </r>
    <r>
      <rPr>
        <sz val="8"/>
        <color indexed="8"/>
        <rFont val="Calibri"/>
        <family val="2"/>
      </rPr>
      <t xml:space="preserve"> emissions.</t>
    </r>
  </si>
  <si>
    <t>Carbon dioxide's lifetime is poorly defined because the gas is not destroyed over time, but instead moves among different parts of the ocean–atmosphere–land system. Some of the excess carbon dioxide will be absorbed quickly (for example, by the ocean surface), but some will remain in the atmosphere for thousands of years, due in part to the very slow process by which carbon is transferred to ocean sediments.</t>
  </si>
  <si>
    <r>
      <t>2</t>
    </r>
    <r>
      <rPr>
        <sz val="8"/>
        <color indexed="8"/>
        <rFont val="Calibri"/>
        <family val="2"/>
      </rPr>
      <t xml:space="preserve">  Source of National status:  http://www3.epa.gov/airquality/greenbk/index.html and CARB 2015.</t>
    </r>
  </si>
  <si>
    <r>
      <rPr>
        <vertAlign val="superscript"/>
        <sz val="8"/>
        <color indexed="8"/>
        <rFont val="Calibri"/>
        <family val="2"/>
      </rPr>
      <t>4</t>
    </r>
    <r>
      <rPr>
        <sz val="8"/>
        <color indexed="8"/>
        <rFont val="Calibri"/>
        <family val="2"/>
      </rPr>
      <t xml:space="preserve">  Data obtained from the Long Beach-2425 Webster Street Monitoring Station.</t>
    </r>
  </si>
  <si>
    <r>
      <rPr>
        <vertAlign val="superscript"/>
        <sz val="8"/>
        <color indexed="8"/>
        <rFont val="Calibri"/>
        <family val="2"/>
      </rPr>
      <t>2</t>
    </r>
    <r>
      <rPr>
        <sz val="8"/>
        <color indexed="8"/>
        <rFont val="Calibri"/>
        <family val="2"/>
      </rPr>
      <t xml:space="preserve">  CAAQS = California Ambient Air Quality Standard; NAAQS = National Ambient Air Quality Standard; ppm = parts per million</t>
    </r>
  </si>
  <si>
    <t>Construction (lbs/day)</t>
  </si>
  <si>
    <t>Operation (lbs/day)</t>
  </si>
  <si>
    <r>
      <rPr>
        <vertAlign val="superscript"/>
        <sz val="8"/>
        <color indexed="8"/>
        <rFont val="Calibri"/>
        <family val="2"/>
      </rPr>
      <t>1</t>
    </r>
    <r>
      <rPr>
        <sz val="8"/>
        <color indexed="8"/>
        <rFont val="Calibri"/>
        <family val="2"/>
      </rPr>
      <t xml:space="preserve">  Source: CalEEMod Version 2016.3.2</t>
    </r>
  </si>
  <si>
    <r>
      <rPr>
        <vertAlign val="superscript"/>
        <sz val="8"/>
        <color indexed="8"/>
        <rFont val="Calibri"/>
        <family val="2"/>
      </rPr>
      <t xml:space="preserve">2  </t>
    </r>
    <r>
      <rPr>
        <sz val="8"/>
        <color indexed="8"/>
        <rFont val="Calibri"/>
        <family val="2"/>
      </rPr>
      <t>On-site emissions from equipment operated on-site that is not operated on public roads.</t>
    </r>
  </si>
  <si>
    <r>
      <rPr>
        <vertAlign val="superscript"/>
        <sz val="8"/>
        <color indexed="8"/>
        <rFont val="Calibri"/>
        <family val="2"/>
      </rPr>
      <t>3</t>
    </r>
    <r>
      <rPr>
        <sz val="8"/>
        <color indexed="8"/>
        <rFont val="Calibri"/>
        <family val="2"/>
      </rPr>
      <t xml:space="preserve">  Off-site emissions from equipment operated on public roads.</t>
    </r>
  </si>
  <si>
    <r>
      <rPr>
        <vertAlign val="superscript"/>
        <sz val="8"/>
        <color indexed="8"/>
        <rFont val="Calibri"/>
        <family val="2"/>
      </rPr>
      <t xml:space="preserve">4 </t>
    </r>
    <r>
      <rPr>
        <sz val="8"/>
        <color indexed="8"/>
        <rFont val="Calibri"/>
        <family val="2"/>
      </rPr>
      <t xml:space="preserve"> Construction, paving and painting phases may overlap.</t>
    </r>
  </si>
  <si>
    <r>
      <rPr>
        <vertAlign val="superscript"/>
        <sz val="8"/>
        <color indexed="8"/>
        <rFont val="Calibri"/>
        <family val="2"/>
      </rPr>
      <t xml:space="preserve">2 </t>
    </r>
    <r>
      <rPr>
        <sz val="8"/>
        <color indexed="8"/>
        <rFont val="Calibri"/>
        <family val="2"/>
      </rPr>
      <t xml:space="preserve"> Area sources consist of emissions from consumer products, architectural coatings, hearths and landscaping equipment.</t>
    </r>
  </si>
  <si>
    <r>
      <rPr>
        <vertAlign val="superscript"/>
        <sz val="8"/>
        <color indexed="8"/>
        <rFont val="Calibri"/>
        <family val="2"/>
      </rPr>
      <t>3</t>
    </r>
    <r>
      <rPr>
        <sz val="8"/>
        <color indexed="8"/>
        <rFont val="Calibri"/>
        <family val="2"/>
      </rPr>
      <t xml:space="preserve">  Energy usage consists of emissions from generation of electricity and on-site non-hearth natural gas usage.</t>
    </r>
  </si>
  <si>
    <r>
      <rPr>
        <vertAlign val="superscript"/>
        <sz val="8"/>
        <color indexed="8"/>
        <rFont val="Calibri"/>
        <family val="2"/>
      </rPr>
      <t>4</t>
    </r>
    <r>
      <rPr>
        <sz val="8"/>
        <color indexed="8"/>
        <rFont val="Calibri"/>
        <family val="2"/>
      </rPr>
      <t xml:space="preserve">  Mobile sources consist of emissions from vehicles and road dust.</t>
    </r>
  </si>
  <si>
    <r>
      <rPr>
        <vertAlign val="superscript"/>
        <sz val="8"/>
        <color indexed="8"/>
        <rFont val="Calibri"/>
        <family val="2"/>
      </rPr>
      <t xml:space="preserve">2 </t>
    </r>
    <r>
      <rPr>
        <sz val="8"/>
        <color indexed="8"/>
        <rFont val="Calibri"/>
        <family val="2"/>
      </rPr>
      <t xml:space="preserve"> Area sources consist of GHG emissions from consumer products, architectural coatings, and landscape equipment.</t>
    </r>
  </si>
  <si>
    <r>
      <rPr>
        <vertAlign val="superscript"/>
        <sz val="8"/>
        <color indexed="8"/>
        <rFont val="Calibri"/>
        <family val="2"/>
      </rPr>
      <t>3</t>
    </r>
    <r>
      <rPr>
        <sz val="8"/>
        <color indexed="8"/>
        <rFont val="Calibri"/>
        <family val="2"/>
      </rPr>
      <t xml:space="preserve">  Energy usage consist of GHG emissions from electricity and natural gas usage.</t>
    </r>
  </si>
  <si>
    <r>
      <rPr>
        <vertAlign val="superscript"/>
        <sz val="8"/>
        <color indexed="8"/>
        <rFont val="Calibri"/>
        <family val="2"/>
      </rPr>
      <t xml:space="preserve">4 </t>
    </r>
    <r>
      <rPr>
        <sz val="8"/>
        <color indexed="8"/>
        <rFont val="Calibri"/>
        <family val="2"/>
      </rPr>
      <t xml:space="preserve"> Mobile sources consist of GHG emissions from vehicles.</t>
    </r>
  </si>
  <si>
    <r>
      <rPr>
        <vertAlign val="superscript"/>
        <sz val="8"/>
        <color indexed="8"/>
        <rFont val="Calibri"/>
        <family val="2"/>
      </rPr>
      <t>5</t>
    </r>
    <r>
      <rPr>
        <sz val="8"/>
        <color indexed="8"/>
        <rFont val="Calibri"/>
        <family val="2"/>
      </rPr>
      <t xml:space="preserve">  Solid waste includes the CO</t>
    </r>
    <r>
      <rPr>
        <vertAlign val="subscript"/>
        <sz val="8"/>
        <color indexed="8"/>
        <rFont val="Calibri"/>
        <family val="2"/>
      </rPr>
      <t>2</t>
    </r>
    <r>
      <rPr>
        <sz val="8"/>
        <color indexed="8"/>
        <rFont val="Calibri"/>
        <family val="2"/>
      </rPr>
      <t xml:space="preserve"> and CH</t>
    </r>
    <r>
      <rPr>
        <vertAlign val="subscript"/>
        <sz val="8"/>
        <color indexed="8"/>
        <rFont val="Calibri"/>
        <family val="2"/>
      </rPr>
      <t>4</t>
    </r>
    <r>
      <rPr>
        <sz val="8"/>
        <color indexed="8"/>
        <rFont val="Calibri"/>
        <family val="2"/>
      </rPr>
      <t xml:space="preserve"> emissions created from the solid waste placed in landfills.</t>
    </r>
  </si>
  <si>
    <r>
      <rPr>
        <vertAlign val="superscript"/>
        <sz val="8"/>
        <color indexed="8"/>
        <rFont val="Calibri"/>
        <family val="2"/>
      </rPr>
      <t>6</t>
    </r>
    <r>
      <rPr>
        <sz val="8"/>
        <color indexed="8"/>
        <rFont val="Calibri"/>
        <family val="2"/>
      </rPr>
      <t xml:space="preserve">  Water includes GHG emissions from electricity used for transport of water and processing of wastewater.</t>
    </r>
  </si>
  <si>
    <r>
      <rPr>
        <vertAlign val="superscript"/>
        <sz val="8"/>
        <color indexed="8"/>
        <rFont val="Calibri"/>
        <family val="2"/>
      </rPr>
      <t>7</t>
    </r>
    <r>
      <rPr>
        <sz val="8"/>
        <color indexed="8"/>
        <rFont val="Calibri"/>
        <family val="2"/>
      </rPr>
      <t xml:space="preserve">  Construction GHG emissions CO2e based on a 30 year amortization rate.</t>
    </r>
  </si>
  <si>
    <t xml:space="preserve">   Days &gt; NAAQS (0.07 ppm)</t>
  </si>
  <si>
    <r>
      <t>Project Consistency with CARB Scoping Plan Policies and Measures</t>
    </r>
    <r>
      <rPr>
        <b/>
        <vertAlign val="superscript"/>
        <sz val="12"/>
        <color indexed="8"/>
        <rFont val="Calibri"/>
        <family val="2"/>
      </rPr>
      <t>1</t>
    </r>
  </si>
  <si>
    <t>2008 Scoping Plan Measures to Reduce Greenhouse Gas Emissions</t>
  </si>
  <si>
    <t>Consistent. The state is currently developing a regulation to reduce methane emissions from municipal solid waste landfills. The project will be required to comply with City programs, such as City’s  recycling and waste reduction program, which comply, with the 75 percent reduction required by 2020 per AB 341.</t>
  </si>
  <si>
    <t>2017 Scoping Plan Recommended Actions to Reduce Greenhouse Gas Emissions</t>
  </si>
  <si>
    <t>Project Compliance with Recommended Action</t>
  </si>
  <si>
    <t>Implement Mobile Source Strategy: Further increase GHG stringency on all light-duty vehicles beyond existing Advanced Clean Car regulations.</t>
  </si>
  <si>
    <t>Implement Mobile Source Strategy: At least 1.5 million zero emission and plug-in hybrid light-duty electric vehicles by 2025 and at least 4.2 million zero emission and plug-in hybrid light-duty electric vehicles by 2030.</t>
  </si>
  <si>
    <t>Implement Mobile Source Strategy: Innovative Clean Transit: Transition to a suite of to-be-determined innovative clean transit options. Assumed 20 percent of new urban buses purchased beginning in 2018 will be zero emission buses with the penetration of zero-emission technology ramped up to 100 percent of new sales in 2030. Also, new natural gas buses, starting in 2018, and diesel buses, starting in 2020, meet the optional heavy-duty low-NOX standard.</t>
  </si>
  <si>
    <t>Implement Mobile Source Strategy: Last Mile Delivery: New regulation that would result in the use of low NOX or cleaner engines and the deployment of increasing numbers of zero-emission trucks primarily for class 3-7 last mile delivery trucks in California. This measure assumes ZEVs comprise 2.5 percent of new Class 3–7 truck sales in local fleets starting in 2020, increasing to 10 percent in 2025 and remaining flat through 2030.</t>
  </si>
  <si>
    <t>Implement SB 350 by 2030: Establish annual targets for statewide energy efficiency savings and demand reduction that will achieve a cumulative doubling of statewide energy efficiency savings in electricity and natural gas end uses by 2030.</t>
  </si>
  <si>
    <t>Consistent. The project will be compliant with the current Title 24 standards. Further, the project is to include mitigation measures requiring the use of energy efficient appliances and high-efficiency lighting on-site.</t>
  </si>
  <si>
    <t>By 2019, develop regulations and programs to support organic waste landfill reduction goals in the SLCP and SB 1383.</t>
  </si>
  <si>
    <t>Consistent. The project will be required to comply with City programs, such as City’s  recycling and waste reduction program, which comply, with the 75 percent reduction required by 2020 per AB 341.</t>
  </si>
  <si>
    <t>By 2019, develop pricing policies to support low-GHG transportation (e.g. low-emission vehicle zones for heavy duty, road user, parking pricing, transit discounts).</t>
  </si>
  <si>
    <t>Increase stringency of SB 375 Sustainable Communities Strategy (2035 targets).</t>
  </si>
  <si>
    <r>
      <rPr>
        <vertAlign val="superscript"/>
        <sz val="8"/>
        <color indexed="8"/>
        <rFont val="Calibri"/>
        <family val="2"/>
      </rPr>
      <t>1</t>
    </r>
    <r>
      <rPr>
        <sz val="8"/>
        <color indexed="8"/>
        <rFont val="Calibri"/>
        <family val="2"/>
      </rPr>
      <t xml:space="preserve">  Source: CARB Scoping Plan (2008 and 2017)</t>
    </r>
  </si>
  <si>
    <t xml:space="preserve">Consistent. The project will be compliant with the current Title 24 standards. </t>
  </si>
  <si>
    <t xml:space="preserve">Consistent. The project will comply with all applicable City ordinances and CAL Green requirements. </t>
  </si>
  <si>
    <t xml:space="preserve"> CalEEMod Revised Vehicle Mix Parameters for Warehouse Uses</t>
  </si>
  <si>
    <t>CalEEMod Vehicle Type</t>
  </si>
  <si>
    <t>Vehicle Mix from
Traffic Analysis</t>
  </si>
  <si>
    <r>
      <t>CalEEMod Default Mix</t>
    </r>
    <r>
      <rPr>
        <vertAlign val="superscript"/>
        <sz val="10"/>
        <color indexed="8"/>
        <rFont val="Calibri"/>
        <family val="2"/>
      </rPr>
      <t>1</t>
    </r>
  </si>
  <si>
    <r>
      <t>CalEEMod Revised Mix</t>
    </r>
    <r>
      <rPr>
        <vertAlign val="superscript"/>
        <sz val="10"/>
        <color indexed="8"/>
        <rFont val="Calibri"/>
        <family val="2"/>
      </rPr>
      <t>2</t>
    </r>
  </si>
  <si>
    <t>Ratio</t>
  </si>
  <si>
    <t>Number of Vehicles</t>
  </si>
  <si>
    <t>New Trips</t>
  </si>
  <si>
    <t>Automobile</t>
  </si>
  <si>
    <t>2-Axle Truck</t>
  </si>
  <si>
    <t>LHD1</t>
  </si>
  <si>
    <t>LHD2</t>
  </si>
  <si>
    <t>3-Axle Truck</t>
  </si>
  <si>
    <t>T6 Instate heavy</t>
  </si>
  <si>
    <t>4+-Axle Truck</t>
  </si>
  <si>
    <t>T7 tractor</t>
  </si>
  <si>
    <t>--</t>
  </si>
  <si>
    <t>Square Foot</t>
  </si>
  <si>
    <t>Trip Rate</t>
  </si>
  <si>
    <t>Cars</t>
  </si>
  <si>
    <t>CalEEMod</t>
  </si>
  <si>
    <t>2 axle</t>
  </si>
  <si>
    <t>3 axle</t>
  </si>
  <si>
    <t>C-C</t>
  </si>
  <si>
    <t>C-W</t>
  </si>
  <si>
    <t>C-NW</t>
  </si>
  <si>
    <t>4 axle</t>
  </si>
  <si>
    <t>defaults</t>
  </si>
  <si>
    <t>new</t>
  </si>
  <si>
    <t>Traffic Study</t>
  </si>
  <si>
    <t>Car</t>
  </si>
  <si>
    <t>2-axle trk</t>
  </si>
  <si>
    <t>3-axle trk</t>
  </si>
  <si>
    <t>4+axle trk</t>
  </si>
  <si>
    <r>
      <rPr>
        <vertAlign val="superscript"/>
        <sz val="8"/>
        <color indexed="8"/>
        <rFont val="Calibri"/>
        <family val="2"/>
      </rPr>
      <t>2</t>
    </r>
    <r>
      <rPr>
        <sz val="8"/>
        <color indexed="8"/>
        <rFont val="Calibri"/>
        <family val="2"/>
      </rPr>
      <t xml:space="preserve">  Revised per the vehicle mix provided in the Traffic Analysis of 79.57% Autos, 3.46% 2-Axle Trucks, 4.64% 3-Axle Trucks and 12.33% 4+ Axle Trucks.</t>
    </r>
  </si>
  <si>
    <t>Percent</t>
  </si>
  <si>
    <t>PCE's</t>
  </si>
  <si>
    <t>Lite-Heavy Truck 8501-14,000 lbs</t>
  </si>
  <si>
    <t>Heavy-Heavy Truck 33,001-over lbs</t>
  </si>
  <si>
    <t>Heavy Truck</t>
  </si>
  <si>
    <r>
      <rPr>
        <vertAlign val="superscript"/>
        <sz val="8"/>
        <color indexed="8"/>
        <rFont val="Calibri"/>
        <family val="2"/>
      </rPr>
      <t>1</t>
    </r>
    <r>
      <rPr>
        <sz val="8"/>
        <color indexed="8"/>
        <rFont val="Calibri"/>
        <family val="2"/>
      </rPr>
      <t xml:space="preserve">  Source: CalEEMod Version 2016.3.2 default values for Opening Year of 2020.</t>
    </r>
  </si>
  <si>
    <r>
      <t>Local Operational Emissions at the Nearest Receptors</t>
    </r>
    <r>
      <rPr>
        <b/>
        <vertAlign val="superscript"/>
        <sz val="12"/>
        <color indexed="8"/>
        <rFont val="Calibri"/>
        <family val="2"/>
      </rPr>
      <t>1</t>
    </r>
  </si>
  <si>
    <t>Localized Significance Thresholds 2006-2008</t>
  </si>
  <si>
    <t>Nearest home</t>
  </si>
  <si>
    <t>home to south</t>
  </si>
  <si>
    <t>feet</t>
  </si>
  <si>
    <t>meters</t>
  </si>
  <si>
    <t>On-Site Emission Source</t>
  </si>
  <si>
    <t>5 acres Operations</t>
  </si>
  <si>
    <t>meters-pounds per day</t>
  </si>
  <si>
    <t>interpolated</t>
  </si>
  <si>
    <r>
      <t>Vehicle Emissions</t>
    </r>
    <r>
      <rPr>
        <vertAlign val="superscript"/>
        <sz val="10"/>
        <color indexed="8"/>
        <rFont val="Calibri"/>
        <family val="2"/>
      </rPr>
      <t>4</t>
    </r>
  </si>
  <si>
    <r>
      <t>SCAQMD Thresholds</t>
    </r>
    <r>
      <rPr>
        <b/>
        <vertAlign val="superscript"/>
        <sz val="10"/>
        <color indexed="8"/>
        <rFont val="Calibri"/>
        <family val="2"/>
      </rPr>
      <t>5</t>
    </r>
  </si>
  <si>
    <t>Nox</t>
  </si>
  <si>
    <t>pounds/day</t>
  </si>
  <si>
    <t>Area sources consist of emissions from consumer products, architectural coatings, and landscaping equipment.</t>
  </si>
  <si>
    <t>Energy usage consists of emissions from on-site natural gas usage.</t>
  </si>
  <si>
    <t>Per LST methodology, mobile source emissions do not need to be included except for land use emissions and on-site vehicle emissions.  It is estimated that approximately 10% of mobile emissions will occur on the project site.</t>
  </si>
  <si>
    <t>Table 14</t>
  </si>
  <si>
    <t>South Coastal LA County</t>
  </si>
  <si>
    <t>Ozone:</t>
  </si>
  <si>
    <t>Carbon Monoxide:</t>
  </si>
  <si>
    <t>Nitrogen Dioxide:</t>
  </si>
  <si>
    <t>Inhalable Particulates (PM10):</t>
  </si>
  <si>
    <t>Ultra-Fine Particulates (PM2.5):</t>
  </si>
  <si>
    <t>Data Obtained from the Upland Monitoring Station unless otherwise noted.</t>
  </si>
  <si>
    <r>
      <rPr>
        <vertAlign val="superscript"/>
        <sz val="8"/>
        <rFont val="Calibri"/>
        <family val="2"/>
      </rPr>
      <t>1</t>
    </r>
    <r>
      <rPr>
        <sz val="8"/>
        <rFont val="Calibri"/>
        <family val="2"/>
      </rPr>
      <t xml:space="preserve">  Source: https://wrcc.dri.edu/cgi-bin/cliMAIN.pl?ca3120.  Data taken from the Fontana Kaiser, CA station (043120).</t>
    </r>
  </si>
  <si>
    <r>
      <rPr>
        <vertAlign val="superscript"/>
        <sz val="8"/>
        <color indexed="8"/>
        <rFont val="Calibri"/>
        <family val="2"/>
      </rPr>
      <t>2</t>
    </r>
    <r>
      <rPr>
        <sz val="8"/>
        <color indexed="8"/>
        <rFont val="Calibri"/>
        <family val="2"/>
      </rPr>
      <t xml:space="preserve">  The nearest sensitive receptors to the proposed project are located approximately 100 feet south (~30.5 meters); therefore, the 25 meter threshold was used.</t>
    </r>
  </si>
  <si>
    <t>Source: Calculated from CalEEMod and SCAQMD’s Mass Rate Look-up Tables for two acres in Southwest San Bernardino Valley (SRA 33).</t>
  </si>
  <si>
    <t>The nearest sensitive receptor is a mobile home park located approximately 100 feet (~30.5 meters) south of proposed project; therefore, the 25 meter threshold was used.</t>
  </si>
  <si>
    <r>
      <rPr>
        <vertAlign val="superscript"/>
        <sz val="8"/>
        <color indexed="8"/>
        <rFont val="Calibri"/>
        <family val="2"/>
      </rPr>
      <t>1</t>
    </r>
    <r>
      <rPr>
        <sz val="8"/>
        <color indexed="8"/>
        <rFont val="Calibri"/>
        <family val="2"/>
      </rPr>
      <t xml:space="preserve">  Source: Calculated from CalEEMod and SCAQMD’s Mass Rate Look-up Tables for two acres in SRA 33 Southwest San Bernardino Valley.</t>
    </r>
  </si>
  <si>
    <r>
      <t>SCAQMD Threshold for 25 meters</t>
    </r>
    <r>
      <rPr>
        <b/>
        <vertAlign val="superscript"/>
        <sz val="10"/>
        <color indexed="8"/>
        <rFont val="Calibri"/>
        <family val="2"/>
      </rPr>
      <t>2</t>
    </r>
  </si>
  <si>
    <r>
      <t>Fontana Monthly Climate Data</t>
    </r>
    <r>
      <rPr>
        <b/>
        <vertAlign val="superscript"/>
        <sz val="12"/>
        <color indexed="8"/>
        <rFont val="Calibri"/>
        <family val="2"/>
      </rPr>
      <t>1</t>
    </r>
  </si>
  <si>
    <t>Engine speed</t>
  </si>
  <si>
    <t>High</t>
  </si>
  <si>
    <t xml:space="preserve">High </t>
  </si>
  <si>
    <t>Low</t>
  </si>
  <si>
    <t>Exhaust</t>
  </si>
  <si>
    <t>Muffler</t>
  </si>
  <si>
    <t>pDPF</t>
  </si>
  <si>
    <t>NOx (g/hr)</t>
  </si>
  <si>
    <t>CO (g/hr)</t>
  </si>
  <si>
    <t>THC (g/hr)</t>
  </si>
  <si>
    <t>PM (g/hr)</t>
  </si>
  <si>
    <t>TRU Calcs</t>
  </si>
  <si>
    <t>Fuel</t>
  </si>
  <si>
    <t>CARB</t>
  </si>
  <si>
    <t>GTL</t>
  </si>
  <si>
    <t>CO2 (g/hr)</t>
  </si>
  <si>
    <t>AVERAGE</t>
  </si>
  <si>
    <t>AVERAGE of low speed</t>
  </si>
  <si>
    <t>AVERAGE of high speed</t>
  </si>
  <si>
    <t>Running 12 hours a day:</t>
  </si>
  <si>
    <t>Running 24 hours a day:</t>
  </si>
  <si>
    <t>Running 8 hours a day:</t>
  </si>
  <si>
    <t>Running 4 hours a day:</t>
  </si>
  <si>
    <t>Using AVERAGE</t>
  </si>
  <si>
    <t>Using AVERAGE low speed</t>
  </si>
  <si>
    <t>(g)</t>
  </si>
  <si>
    <t>(lbs)</t>
  </si>
  <si>
    <t>grams</t>
  </si>
  <si>
    <t>1 lb equals</t>
  </si>
  <si>
    <t>Daily Emissions per TRU</t>
  </si>
  <si>
    <t>MTCO2</t>
  </si>
  <si>
    <t>MT</t>
  </si>
  <si>
    <t>MTCO2/year</t>
  </si>
  <si>
    <t>PM</t>
  </si>
  <si>
    <t>CO2</t>
  </si>
  <si>
    <t>Emissions Factors per TRU</t>
  </si>
  <si>
    <t>Annual Emissions per TRU</t>
  </si>
  <si>
    <t>CO2 per year</t>
  </si>
  <si>
    <t>For 15 TRUs running 4 hrs/day Avg low speed (lbs):</t>
  </si>
  <si>
    <t>PM-10</t>
  </si>
  <si>
    <t>PM-2.5</t>
  </si>
  <si>
    <t>For 15 TRUs running 4 hrs/day Avg speed (lbs):</t>
  </si>
  <si>
    <r>
      <t>TRUs</t>
    </r>
    <r>
      <rPr>
        <vertAlign val="superscript"/>
        <sz val="10"/>
        <color indexed="8"/>
        <rFont val="Calibri"/>
        <family val="2"/>
      </rPr>
      <t>5</t>
    </r>
  </si>
  <si>
    <r>
      <t>TRUs</t>
    </r>
    <r>
      <rPr>
        <vertAlign val="superscript"/>
        <sz val="10"/>
        <color indexed="8"/>
        <rFont val="Calibri"/>
        <family val="2"/>
      </rPr>
      <t>6</t>
    </r>
  </si>
  <si>
    <r>
      <rPr>
        <vertAlign val="superscript"/>
        <sz val="8"/>
        <color indexed="8"/>
        <rFont val="Calibri"/>
        <family val="2"/>
      </rPr>
      <t>5</t>
    </r>
    <r>
      <rPr>
        <sz val="8"/>
        <color indexed="8"/>
        <rFont val="Calibri"/>
        <family val="2"/>
      </rPr>
      <t xml:space="preserve">  Calculated for 15 TRUs running at low speed for 4 hours per day.</t>
    </r>
  </si>
  <si>
    <t>Calculated for 15 TRUs running at low speed for 4 hours per day.</t>
  </si>
  <si>
    <r>
      <t>TRUs</t>
    </r>
    <r>
      <rPr>
        <vertAlign val="superscript"/>
        <sz val="10"/>
        <color indexed="8"/>
        <rFont val="Calibri"/>
        <family val="2"/>
      </rPr>
      <t>8</t>
    </r>
  </si>
  <si>
    <r>
      <rPr>
        <vertAlign val="superscript"/>
        <sz val="8"/>
        <color indexed="8"/>
        <rFont val="Calibri"/>
        <family val="2"/>
      </rPr>
      <t xml:space="preserve">8 </t>
    </r>
    <r>
      <rPr>
        <sz val="8"/>
        <color indexed="8"/>
        <rFont val="Calibri"/>
        <family val="2"/>
      </rPr>
      <t xml:space="preserve"> Calculated for 15 TRUs running at low speed for 4 hours per day.</t>
    </r>
  </si>
  <si>
    <t>Source: Emissions of Transport Refrigeration Units with CARB Diesel, Gas-to-liquid diesel, and Emissions Control Devices. National Renewable Energy Laboratory Conference Paper NREL/CP-540-46598, May 2010. (https://www.nrel.gov/docs/fy10osti/46598.pdf)</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</si>
</sst>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0"/>
    <numFmt numFmtId="168" formatCode="0.0000000"/>
    <numFmt numFmtId="169" formatCode="0.0000"/>
  </numFmts>
  <fonts count="49">
    <font>
      <sz val="11"/>
      <color indexed="8"/>
      <name val="Calibri"/>
      <family val="2"/>
    </font>
    <font>
      <b/>
      <sz val="12"/>
      <color indexed="8"/>
      <name val="Calibri"/>
      <family val="2"/>
    </font>
    <font>
      <u val="single"/>
      <sz val="11"/>
      <color indexed="12"/>
      <name val="Calibri"/>
      <family val="2"/>
    </font>
    <font>
      <b/>
      <sz val="11"/>
      <color indexed="8"/>
      <name val="Calibri"/>
      <family val="2"/>
    </font>
    <font>
      <sz val="10"/>
      <color indexed="8"/>
      <name val="Calibri"/>
      <family val="2"/>
    </font>
    <font>
      <sz val="10"/>
      <name val="Arial"/>
      <family val="2"/>
    </font>
    <font>
      <b/>
      <sz val="10"/>
      <name val="Times New Roman"/>
      <family val="1"/>
    </font>
    <font>
      <sz val="12"/>
      <name val="UniversalMath1 BT"/>
      <family val="1"/>
    </font>
    <font>
      <b/>
      <sz val="10"/>
      <name val="Arial"/>
      <family val="2"/>
    </font>
    <font>
      <b/>
      <sz val="10"/>
      <name val="UniversalMath1 BT"/>
      <family val="1"/>
    </font>
    <font>
      <b/>
      <vertAlign val="superscript"/>
      <sz val="10"/>
      <name val="Times New Roman"/>
      <family val="1"/>
    </font>
    <font>
      <vertAlign val="subscript"/>
      <sz val="10"/>
      <name val="Times New Roman"/>
      <family val="1"/>
    </font>
    <font>
      <vertAlign val="superscript"/>
      <sz val="10"/>
      <name val="Times New Roman"/>
      <family val="1"/>
    </font>
    <font>
      <sz val="10"/>
      <name val="Times New Roman"/>
      <family val="1"/>
    </font>
    <font>
      <sz val="12"/>
      <name val="Times New Roman"/>
      <family val="1"/>
    </font>
    <font>
      <b/>
      <sz val="10"/>
      <color indexed="8"/>
      <name val="Calibri"/>
      <family val="2"/>
    </font>
    <font>
      <sz val="8"/>
      <color indexed="8"/>
      <name val="Calibri"/>
      <family val="2"/>
    </font>
    <font>
      <vertAlign val="subscript"/>
      <sz val="8"/>
      <color indexed="8"/>
      <name val="Calibri"/>
      <family val="2"/>
    </font>
    <font>
      <sz val="12"/>
      <color indexed="8"/>
      <name val="Calibri"/>
      <family val="2"/>
    </font>
    <font>
      <vertAlign val="subscript"/>
      <sz val="10"/>
      <color indexed="8"/>
      <name val="Calibri"/>
      <family val="2"/>
    </font>
    <font>
      <vertAlign val="superscript"/>
      <sz val="10"/>
      <color indexed="8"/>
      <name val="Calibri"/>
      <family val="2"/>
    </font>
    <font>
      <vertAlign val="superscript"/>
      <sz val="8"/>
      <color indexed="8"/>
      <name val="Calibri"/>
      <family val="2"/>
    </font>
    <font>
      <b/>
      <vertAlign val="superscript"/>
      <sz val="12"/>
      <color indexed="8"/>
      <name val="Calibri"/>
      <family val="2"/>
    </font>
    <font>
      <u val="single"/>
      <sz val="8"/>
      <color indexed="8"/>
      <name val="Calibri"/>
      <family val="2"/>
    </font>
    <font>
      <b/>
      <vertAlign val="superscript"/>
      <sz val="10"/>
      <color indexed="8"/>
      <name val="Calibri"/>
      <family val="2"/>
    </font>
    <font>
      <sz val="8"/>
      <name val="Calibri"/>
      <family val="2"/>
    </font>
    <font>
      <vertAlign val="superscript"/>
      <sz val="8"/>
      <name val="Calibri"/>
      <family val="2"/>
    </font>
    <font>
      <u val="single"/>
      <sz val="8"/>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8"/>
      <color indexed="56"/>
      <name val="Cambria"/>
      <family val="2"/>
    </font>
    <font>
      <sz val="10"/>
      <name val="Calibri"/>
      <family val="2"/>
    </font>
    <font>
      <b/>
      <sz val="10"/>
      <name val="Calibri"/>
      <family val="2"/>
    </font>
    <font>
      <sz val="10"/>
      <color indexed="8"/>
      <name val="Times New Roman"/>
      <family val="1"/>
    </font>
    <font>
      <b/>
      <u val="single"/>
      <sz val="11"/>
      <color indexed="8"/>
      <name val="Calibri"/>
      <family val="2"/>
    </font>
    <font>
      <u val="single"/>
      <sz val="24"/>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medium"/>
      <right style="thin"/>
      <top style="medium"/>
      <bottom/>
    </border>
    <border>
      <left style="thin"/>
      <right style="thin"/>
      <top style="thin"/>
      <bottom/>
    </border>
    <border>
      <left style="thin"/>
      <right style="medium"/>
      <top style="thin"/>
      <bottom/>
    </border>
    <border>
      <left style="medium"/>
      <right style="thin"/>
      <top style="thin"/>
      <bottom/>
    </border>
    <border>
      <left style="medium"/>
      <right style="thin"/>
      <top/>
      <bottom/>
    </border>
    <border>
      <left style="thin"/>
      <right style="thin"/>
      <top/>
      <bottom/>
    </border>
    <border>
      <left style="thin"/>
      <right style="medium"/>
      <top style="medium"/>
      <bottom style="thin"/>
    </border>
    <border>
      <left style="thin"/>
      <right/>
      <top style="thin"/>
      <bottom style="thin"/>
    </border>
    <border>
      <left style="thin"/>
      <right/>
      <top style="thin"/>
      <bottom style="medium"/>
    </border>
    <border>
      <left style="medium"/>
      <right style="thin"/>
      <top style="medium"/>
      <bottom style="thin"/>
    </border>
    <border>
      <left style="thin"/>
      <right/>
      <top style="medium"/>
      <bottom style="thin"/>
    </border>
    <border>
      <left style="thin"/>
      <right style="thin"/>
      <top style="medium"/>
      <bottom style="thin"/>
    </border>
    <border>
      <left/>
      <right/>
      <top style="medium"/>
      <bottom style="medium"/>
    </border>
    <border>
      <left/>
      <right style="medium"/>
      <top style="medium"/>
      <bottom style="medium"/>
    </border>
    <border>
      <left/>
      <right style="medium"/>
      <top style="thin"/>
      <bottom style="thin"/>
    </border>
    <border>
      <left/>
      <right style="medium"/>
      <top style="thin"/>
      <bottom/>
    </border>
    <border>
      <left style="thin"/>
      <right/>
      <top/>
      <bottom style="thin"/>
    </border>
    <border>
      <left style="thin"/>
      <right style="thin"/>
      <top/>
      <bottom style="medium"/>
    </border>
    <border>
      <left style="thin"/>
      <right style="medium"/>
      <top/>
      <bottom style="medium"/>
    </border>
    <border>
      <left/>
      <right style="thin"/>
      <top/>
      <bottom style="medium"/>
    </border>
    <border>
      <left/>
      <right/>
      <top/>
      <bottom style="medium"/>
    </border>
    <border>
      <left/>
      <right/>
      <top style="thin"/>
      <bottom style="thin"/>
    </border>
    <border>
      <left/>
      <right/>
      <top style="thin"/>
      <bottom style="medium"/>
    </border>
    <border>
      <left/>
      <right style="medium"/>
      <top style="thin"/>
      <bottom style="medium"/>
    </border>
    <border>
      <left/>
      <right/>
      <top style="medium"/>
      <bottom style="thin"/>
    </border>
    <border>
      <left/>
      <right style="medium"/>
      <top style="medium"/>
      <bottom style="thin"/>
    </border>
    <border>
      <left style="medium"/>
      <right/>
      <top/>
      <bottom/>
    </border>
    <border>
      <left/>
      <right/>
      <top style="medium"/>
      <bottom/>
    </border>
    <border>
      <left style="medium"/>
      <right/>
      <top style="medium"/>
      <bottom style="thin"/>
    </border>
    <border>
      <left/>
      <right style="thin"/>
      <top style="medium"/>
      <bottom style="thin"/>
    </border>
    <border>
      <left style="thin"/>
      <right style="medium"/>
      <top style="medium"/>
      <bottom/>
    </border>
    <border>
      <left style="thin"/>
      <right style="medium"/>
      <top/>
      <bottom/>
    </border>
    <border>
      <left/>
      <right style="thin"/>
      <top style="thin"/>
      <bottom style="medium"/>
    </border>
    <border>
      <left style="medium"/>
      <right/>
      <top style="medium"/>
      <bottom style="medium"/>
    </border>
    <border>
      <left/>
      <right style="thin"/>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style="thin"/>
      <top style="thin"/>
      <bottom style="thin"/>
    </border>
    <border>
      <left style="medium"/>
      <right/>
      <top style="thin"/>
      <bottom style="thin"/>
    </border>
    <border>
      <left style="medium"/>
      <right/>
      <top style="thin"/>
      <bottom style="medium"/>
    </border>
    <border>
      <left style="thin"/>
      <right style="thin"/>
      <top style="medium"/>
      <bottom/>
    </border>
    <border>
      <left style="medium"/>
      <right/>
      <top/>
      <bottom style="medium"/>
    </border>
    <border>
      <left style="medium"/>
      <right/>
      <top/>
      <bottom style="thin"/>
    </border>
    <border>
      <left/>
      <right style="medium"/>
      <top/>
      <bottom style="thin"/>
    </border>
    <border>
      <left/>
      <right style="medium"/>
      <top style="medium"/>
      <bottom/>
    </border>
  </borders>
  <cellStyleXfs count="1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9" fillId="21" borderId="2" applyNumberFormat="0" applyAlignment="0" applyProtection="0"/>
    <xf numFmtId="0" fontId="39" fillId="21" borderId="2"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28" fillId="0" borderId="0" applyNumberFormat="0" applyFill="0" applyBorder="0" applyAlignment="0" applyProtection="0"/>
    <xf numFmtId="0" fontId="35" fillId="7" borderId="1" applyNumberFormat="0" applyAlignment="0" applyProtection="0"/>
    <xf numFmtId="0" fontId="35" fillId="7" borderId="1" applyNumberFormat="0" applyAlignment="0" applyProtection="0"/>
    <xf numFmtId="0" fontId="35" fillId="7"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5" fillId="0" borderId="0">
      <alignment wrapText="1"/>
      <protection/>
    </xf>
    <xf numFmtId="0" fontId="5" fillId="0" borderId="0">
      <alignment/>
      <protection/>
    </xf>
    <xf numFmtId="0" fontId="5" fillId="0" borderId="0">
      <alignment wrapText="1"/>
      <protection/>
    </xf>
    <xf numFmtId="0" fontId="0" fillId="0" borderId="0">
      <alignment/>
      <protection/>
    </xf>
    <xf numFmtId="0" fontId="0" fillId="0" borderId="0">
      <alignment/>
      <protection/>
    </xf>
    <xf numFmtId="0" fontId="5" fillId="0" borderId="0">
      <alignment wrapText="1"/>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3" borderId="7" applyNumberFormat="0" applyFont="0" applyAlignment="0" applyProtection="0"/>
    <xf numFmtId="0" fontId="0" fillId="23" borderId="7" applyNumberFormat="0" applyFont="0" applyAlignment="0" applyProtection="0"/>
    <xf numFmtId="0" fontId="0"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 fillId="0" borderId="9" applyNumberFormat="0" applyFill="0" applyAlignment="0" applyProtection="0"/>
    <xf numFmtId="0" fontId="3" fillId="0" borderId="9" applyNumberFormat="0" applyFill="0" applyAlignment="0" applyProtection="0"/>
    <xf numFmtId="0" fontId="3" fillId="0" borderId="9"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485">
    <xf numFmtId="0" fontId="0" fillId="0" borderId="0" xfId="0" applyAlignment="1">
      <alignment/>
    </xf>
    <xf numFmtId="0" fontId="3" fillId="0" borderId="0" xfId="0" applyFont="1" applyAlignment="1">
      <alignment/>
    </xf>
    <xf numFmtId="0" fontId="0" fillId="0" borderId="0" xfId="0" applyFont="1" applyAlignment="1">
      <alignment/>
    </xf>
    <xf numFmtId="0" fontId="5" fillId="0" borderId="0" xfId="0" applyFont="1" applyAlignment="1">
      <alignment/>
    </xf>
    <xf numFmtId="0" fontId="5" fillId="0" borderId="0" xfId="142">
      <alignment/>
      <protection/>
    </xf>
    <xf numFmtId="0" fontId="0" fillId="0" borderId="0" xfId="0" applyFont="1" applyAlignment="1">
      <alignment/>
    </xf>
    <xf numFmtId="0" fontId="4" fillId="0" borderId="10" xfId="0" applyFont="1" applyBorder="1" applyAlignment="1">
      <alignment horizontal="center" vertical="center" wrapText="1"/>
    </xf>
    <xf numFmtId="0" fontId="18" fillId="0" borderId="0" xfId="0" applyFont="1" applyAlignment="1">
      <alignment horizontal="justify" vertical="center"/>
    </xf>
    <xf numFmtId="0" fontId="1" fillId="0" borderId="0" xfId="0" applyFont="1" applyAlignment="1">
      <alignment horizontal="center" vertical="center"/>
    </xf>
    <xf numFmtId="0" fontId="0" fillId="0" borderId="0" xfId="0" applyFont="1" applyAlignment="1">
      <alignment/>
    </xf>
    <xf numFmtId="0" fontId="4" fillId="0" borderId="0" xfId="0" applyFont="1" applyAlignment="1">
      <alignment vertical="center" wrapText="1"/>
    </xf>
    <xf numFmtId="0" fontId="1" fillId="0" borderId="0" xfId="0" applyFont="1" applyBorder="1" applyAlignment="1">
      <alignment horizontal="center" vertical="center"/>
    </xf>
    <xf numFmtId="0" fontId="3" fillId="0" borderId="0" xfId="0" applyFont="1" applyAlignment="1">
      <alignment horizontal="center"/>
    </xf>
    <xf numFmtId="0" fontId="16" fillId="0" borderId="0" xfId="0" applyFont="1" applyAlignment="1">
      <alignment/>
    </xf>
    <xf numFmtId="0" fontId="0" fillId="0" borderId="0" xfId="0" applyFont="1" applyBorder="1" applyAlignment="1">
      <alignmen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7" xfId="0" applyFont="1" applyBorder="1" applyAlignment="1">
      <alignment horizontal="center" vertical="center" wrapText="1"/>
    </xf>
    <xf numFmtId="3" fontId="4" fillId="0" borderId="18" xfId="0" applyNumberFormat="1" applyFont="1" applyBorder="1" applyAlignment="1">
      <alignment horizontal="center" vertical="center" wrapText="1"/>
    </xf>
    <xf numFmtId="0" fontId="4" fillId="0" borderId="19" xfId="0"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21" xfId="0" applyNumberFormat="1" applyFont="1" applyBorder="1" applyAlignment="1">
      <alignment horizontal="center" vertical="center" wrapText="1"/>
    </xf>
    <xf numFmtId="0" fontId="16" fillId="0" borderId="0" xfId="0" applyFont="1" applyAlignment="1">
      <alignment vertical="center" wrapText="1"/>
    </xf>
    <xf numFmtId="0" fontId="4" fillId="0" borderId="0" xfId="0" applyFont="1" applyAlignment="1">
      <alignment/>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15"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vertical="center"/>
    </xf>
    <xf numFmtId="0" fontId="4" fillId="0" borderId="10" xfId="0" applyFont="1" applyBorder="1" applyAlignment="1">
      <alignment horizontal="center"/>
    </xf>
    <xf numFmtId="0" fontId="15" fillId="0" borderId="10" xfId="0" applyFont="1" applyBorder="1" applyAlignment="1">
      <alignment horizontal="center"/>
    </xf>
    <xf numFmtId="0" fontId="4" fillId="0" borderId="11" xfId="0" applyFont="1" applyBorder="1" applyAlignment="1">
      <alignment horizontal="center"/>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24"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xf>
    <xf numFmtId="0" fontId="4" fillId="0" borderId="15" xfId="0" applyFont="1" applyBorder="1" applyAlignment="1">
      <alignment/>
    </xf>
    <xf numFmtId="0" fontId="4" fillId="0" borderId="17" xfId="0" applyFont="1" applyBorder="1" applyAlignment="1">
      <alignment/>
    </xf>
    <xf numFmtId="0" fontId="4" fillId="0" borderId="17" xfId="0" applyFont="1" applyBorder="1" applyAlignment="1">
      <alignment wrapText="1"/>
    </xf>
    <xf numFmtId="0" fontId="4" fillId="0" borderId="19" xfId="0" applyFont="1" applyBorder="1" applyAlignment="1">
      <alignment wrapText="1"/>
    </xf>
    <xf numFmtId="0" fontId="4" fillId="0" borderId="26" xfId="0" applyFont="1" applyBorder="1" applyAlignment="1">
      <alignment/>
    </xf>
    <xf numFmtId="0" fontId="4" fillId="0" borderId="15" xfId="0" applyFont="1" applyBorder="1" applyAlignment="1">
      <alignment wrapText="1"/>
    </xf>
    <xf numFmtId="0" fontId="4" fillId="0" borderId="19" xfId="0" applyFont="1" applyBorder="1" applyAlignment="1">
      <alignment horizontal="center"/>
    </xf>
    <xf numFmtId="0" fontId="4" fillId="0" borderId="20" xfId="0" applyFont="1" applyBorder="1" applyAlignment="1">
      <alignment horizontal="center"/>
    </xf>
    <xf numFmtId="0" fontId="18" fillId="0" borderId="0" xfId="0" applyFont="1" applyAlignment="1">
      <alignment/>
    </xf>
    <xf numFmtId="0" fontId="1" fillId="0" borderId="0" xfId="0" applyFont="1" applyAlignment="1">
      <alignment horizontal="center"/>
    </xf>
    <xf numFmtId="2" fontId="4" fillId="0" borderId="10" xfId="0" applyNumberFormat="1" applyFont="1" applyBorder="1" applyAlignment="1">
      <alignment horizontal="center"/>
    </xf>
    <xf numFmtId="2" fontId="15" fillId="0" borderId="10" xfId="0" applyNumberFormat="1" applyFont="1" applyBorder="1" applyAlignment="1">
      <alignment horizontal="center"/>
    </xf>
    <xf numFmtId="0" fontId="4" fillId="0" borderId="21" xfId="0" applyFont="1" applyBorder="1" applyAlignment="1">
      <alignment horizontal="center"/>
    </xf>
    <xf numFmtId="2" fontId="4" fillId="0" borderId="18" xfId="0" applyNumberFormat="1" applyFont="1" applyBorder="1" applyAlignment="1">
      <alignment horizontal="center"/>
    </xf>
    <xf numFmtId="0" fontId="15" fillId="0" borderId="17" xfId="0" applyFont="1" applyBorder="1" applyAlignment="1">
      <alignment/>
    </xf>
    <xf numFmtId="2" fontId="15" fillId="0" borderId="18" xfId="0" applyNumberFormat="1"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xf>
    <xf numFmtId="0" fontId="4" fillId="0" borderId="22" xfId="0" applyFont="1" applyBorder="1" applyAlignment="1">
      <alignment horizontal="center"/>
    </xf>
    <xf numFmtId="0" fontId="4" fillId="0" borderId="23" xfId="0" applyFont="1" applyBorder="1" applyAlignment="1">
      <alignment horizontal="center"/>
    </xf>
    <xf numFmtId="0" fontId="4" fillId="0" borderId="23" xfId="0" applyFont="1" applyBorder="1" applyAlignment="1">
      <alignment/>
    </xf>
    <xf numFmtId="2" fontId="4" fillId="0" borderId="11" xfId="0" applyNumberFormat="1" applyFont="1" applyBorder="1" applyAlignment="1">
      <alignment horizontal="center"/>
    </xf>
    <xf numFmtId="2" fontId="4" fillId="0" borderId="16" xfId="0" applyNumberFormat="1" applyFont="1" applyBorder="1" applyAlignment="1">
      <alignment horizontal="center"/>
    </xf>
    <xf numFmtId="3" fontId="15" fillId="0" borderId="18" xfId="0" applyNumberFormat="1" applyFont="1" applyBorder="1" applyAlignment="1">
      <alignment horizontal="center"/>
    </xf>
    <xf numFmtId="0" fontId="4" fillId="0" borderId="19" xfId="0" applyFont="1" applyBorder="1" applyAlignment="1">
      <alignment/>
    </xf>
    <xf numFmtId="4" fontId="4" fillId="0" borderId="10" xfId="0" applyNumberFormat="1" applyFont="1" applyBorder="1" applyAlignment="1">
      <alignment horizontal="center"/>
    </xf>
    <xf numFmtId="4" fontId="4" fillId="0" borderId="11" xfId="0" applyNumberFormat="1" applyFont="1" applyBorder="1" applyAlignment="1">
      <alignment horizontal="center"/>
    </xf>
    <xf numFmtId="4" fontId="4" fillId="0" borderId="16" xfId="0" applyNumberFormat="1" applyFont="1" applyBorder="1" applyAlignment="1">
      <alignment horizont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left" vertical="center" wrapText="1"/>
    </xf>
    <xf numFmtId="0" fontId="15" fillId="0" borderId="0" xfId="0" applyFont="1" applyAlignment="1">
      <alignment/>
    </xf>
    <xf numFmtId="2" fontId="4" fillId="0" borderId="20" xfId="0" applyNumberFormat="1" applyFont="1" applyBorder="1" applyAlignment="1">
      <alignment horizontal="center" vertical="center" wrapText="1"/>
    </xf>
    <xf numFmtId="2" fontId="4" fillId="0" borderId="21" xfId="0" applyNumberFormat="1" applyFont="1" applyBorder="1" applyAlignment="1">
      <alignment horizontal="center" vertical="center" wrapText="1"/>
    </xf>
    <xf numFmtId="0" fontId="16" fillId="0" borderId="0" xfId="0" applyFont="1" applyFill="1" applyBorder="1" applyAlignment="1">
      <alignment vertical="center"/>
    </xf>
    <xf numFmtId="14" fontId="5" fillId="0" borderId="0" xfId="142" applyNumberFormat="1">
      <alignment/>
      <protection/>
    </xf>
    <xf numFmtId="0" fontId="4" fillId="0" borderId="19" xfId="0" applyFont="1" applyBorder="1" applyAlignment="1">
      <alignment vertical="center"/>
    </xf>
    <xf numFmtId="0" fontId="18" fillId="0" borderId="0" xfId="0" applyFont="1" applyAlignment="1">
      <alignment horizontal="center"/>
    </xf>
    <xf numFmtId="0" fontId="1" fillId="0" borderId="0" xfId="0" applyFont="1" applyAlignment="1">
      <alignment/>
    </xf>
    <xf numFmtId="1" fontId="0" fillId="0" borderId="0" xfId="0" applyNumberFormat="1" applyFont="1" applyAlignment="1">
      <alignment/>
    </xf>
    <xf numFmtId="0" fontId="5" fillId="0" borderId="0" xfId="153">
      <alignment/>
      <protection/>
    </xf>
    <xf numFmtId="0" fontId="8" fillId="0" borderId="0" xfId="153" applyFont="1">
      <alignment/>
      <protection/>
    </xf>
    <xf numFmtId="0" fontId="8" fillId="0" borderId="0" xfId="153" applyFont="1" applyAlignment="1">
      <alignment horizontal="center" vertical="center" wrapText="1"/>
      <protection/>
    </xf>
    <xf numFmtId="165" fontId="5" fillId="0" borderId="0" xfId="153" applyNumberFormat="1">
      <alignment/>
      <protection/>
    </xf>
    <xf numFmtId="164" fontId="5" fillId="0" borderId="0" xfId="153" applyNumberFormat="1">
      <alignment/>
      <protection/>
    </xf>
    <xf numFmtId="165" fontId="5" fillId="0" borderId="0" xfId="153" applyNumberFormat="1" applyAlignment="1">
      <alignment wrapText="1"/>
      <protection/>
    </xf>
    <xf numFmtId="0" fontId="5" fillId="0" borderId="0" xfId="153" applyAlignment="1">
      <alignment wrapText="1"/>
      <protection/>
    </xf>
    <xf numFmtId="2" fontId="5" fillId="0" borderId="0" xfId="153" applyNumberFormat="1">
      <alignment/>
      <protection/>
    </xf>
    <xf numFmtId="0" fontId="8" fillId="0" borderId="0" xfId="153" applyFont="1" applyAlignment="1">
      <alignment wrapText="1"/>
      <protection/>
    </xf>
    <xf numFmtId="2" fontId="5" fillId="0" borderId="0" xfId="153" applyNumberFormat="1" applyAlignment="1">
      <alignment wrapText="1"/>
      <protection/>
    </xf>
    <xf numFmtId="2" fontId="8" fillId="0" borderId="0" xfId="153" applyNumberFormat="1" applyFont="1">
      <alignment/>
      <protection/>
    </xf>
    <xf numFmtId="0" fontId="5" fillId="0" borderId="0" xfId="153" applyFont="1">
      <alignment/>
      <protection/>
    </xf>
    <xf numFmtId="10" fontId="5" fillId="0" borderId="0" xfId="153" applyNumberFormat="1">
      <alignment/>
      <protection/>
    </xf>
    <xf numFmtId="3" fontId="5" fillId="0" borderId="0" xfId="153" applyNumberFormat="1">
      <alignment/>
      <protection/>
    </xf>
    <xf numFmtId="3" fontId="5" fillId="0" borderId="0" xfId="153" applyNumberFormat="1" applyFont="1">
      <alignment/>
      <protection/>
    </xf>
    <xf numFmtId="0" fontId="4" fillId="0" borderId="14" xfId="0" applyFont="1" applyBorder="1" applyAlignment="1">
      <alignment/>
    </xf>
    <xf numFmtId="164" fontId="0" fillId="0" borderId="0" xfId="0" applyNumberFormat="1" applyAlignment="1">
      <alignment/>
    </xf>
    <xf numFmtId="166" fontId="3" fillId="0" borderId="29" xfId="0" applyNumberFormat="1" applyFont="1" applyBorder="1" applyAlignment="1">
      <alignment/>
    </xf>
    <xf numFmtId="2" fontId="0" fillId="0" borderId="0" xfId="0" applyNumberFormat="1" applyFont="1" applyAlignment="1">
      <alignment/>
    </xf>
    <xf numFmtId="166" fontId="3" fillId="0" borderId="21" xfId="0" applyNumberFormat="1" applyFont="1" applyBorder="1" applyAlignment="1">
      <alignment/>
    </xf>
    <xf numFmtId="2" fontId="4" fillId="0" borderId="0" xfId="0" applyNumberFormat="1" applyFont="1" applyAlignment="1">
      <alignment/>
    </xf>
    <xf numFmtId="0" fontId="4" fillId="0" borderId="0" xfId="0" applyFont="1" applyFill="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Alignment="1">
      <alignment/>
    </xf>
    <xf numFmtId="0" fontId="15" fillId="0" borderId="21" xfId="0" applyFont="1" applyBorder="1" applyAlignment="1">
      <alignment horizontal="center"/>
    </xf>
    <xf numFmtId="0" fontId="4" fillId="0" borderId="13" xfId="0" applyFont="1" applyBorder="1" applyAlignment="1">
      <alignment horizontal="center" wrapText="1"/>
    </xf>
    <xf numFmtId="165" fontId="4" fillId="0" borderId="30" xfId="0" applyNumberFormat="1" applyFont="1" applyBorder="1" applyAlignment="1">
      <alignment horizontal="center" vertical="center"/>
    </xf>
    <xf numFmtId="0" fontId="15" fillId="0" borderId="30" xfId="0" applyFont="1" applyBorder="1" applyAlignment="1">
      <alignment horizontal="center" vertical="center"/>
    </xf>
    <xf numFmtId="0" fontId="4" fillId="0" borderId="30" xfId="0" applyFont="1" applyBorder="1" applyAlignment="1">
      <alignment horizontal="center" vertical="center"/>
    </xf>
    <xf numFmtId="164" fontId="4" fillId="0" borderId="30" xfId="0" applyNumberFormat="1" applyFont="1" applyBorder="1" applyAlignment="1">
      <alignment horizontal="center" vertical="center"/>
    </xf>
    <xf numFmtId="0" fontId="4" fillId="0" borderId="30" xfId="0" applyFont="1" applyBorder="1" applyAlignment="1" quotePrefix="1">
      <alignment horizontal="center" vertical="center"/>
    </xf>
    <xf numFmtId="0" fontId="4" fillId="0" borderId="31" xfId="0" applyFont="1" applyBorder="1" applyAlignment="1" quotePrefix="1">
      <alignment horizontal="center" vertical="center"/>
    </xf>
    <xf numFmtId="0" fontId="4" fillId="0" borderId="31" xfId="0" applyFont="1" applyBorder="1" applyAlignment="1">
      <alignment horizontal="center" vertical="center"/>
    </xf>
    <xf numFmtId="0" fontId="15"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xf>
    <xf numFmtId="0" fontId="4" fillId="0" borderId="29" xfId="0" applyFont="1" applyBorder="1" applyAlignment="1">
      <alignment/>
    </xf>
    <xf numFmtId="0" fontId="0" fillId="0" borderId="0" xfId="0" applyAlignment="1">
      <alignment/>
    </xf>
    <xf numFmtId="0" fontId="4" fillId="24" borderId="20" xfId="0" applyFont="1" applyFill="1" applyBorder="1" applyAlignment="1">
      <alignment horizontal="center"/>
    </xf>
    <xf numFmtId="4" fontId="15" fillId="0" borderId="18" xfId="0" applyNumberFormat="1" applyFont="1" applyBorder="1" applyAlignment="1">
      <alignment horizontal="center"/>
    </xf>
    <xf numFmtId="0" fontId="6" fillId="25" borderId="35" xfId="0" applyFont="1" applyFill="1" applyBorder="1" applyAlignment="1">
      <alignment horizontal="center" vertical="top" wrapText="1"/>
    </xf>
    <xf numFmtId="0" fontId="0" fillId="25" borderId="0" xfId="0" applyFill="1" applyAlignment="1">
      <alignment/>
    </xf>
    <xf numFmtId="0" fontId="7" fillId="25" borderId="0" xfId="0" applyFont="1" applyFill="1" applyAlignment="1">
      <alignment/>
    </xf>
    <xf numFmtId="0" fontId="8" fillId="25" borderId="0" xfId="0" applyFont="1" applyFill="1" applyAlignment="1">
      <alignment/>
    </xf>
    <xf numFmtId="0" fontId="6" fillId="25" borderId="0" xfId="0" applyFont="1" applyFill="1" applyAlignment="1">
      <alignment horizontal="center" vertical="top" wrapText="1"/>
    </xf>
    <xf numFmtId="0" fontId="4" fillId="0" borderId="24"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6" fillId="25" borderId="0" xfId="0" applyFont="1" applyFill="1" applyBorder="1" applyAlignment="1">
      <alignment horizontal="center" vertical="top" wrapText="1"/>
    </xf>
    <xf numFmtId="0" fontId="6" fillId="25" borderId="0" xfId="0" applyFont="1" applyFill="1" applyAlignment="1">
      <alignment vertical="top" wrapText="1"/>
    </xf>
    <xf numFmtId="0" fontId="13" fillId="25" borderId="0" xfId="0" applyFont="1" applyFill="1" applyAlignment="1">
      <alignment horizontal="center" vertical="top" wrapText="1"/>
    </xf>
    <xf numFmtId="1" fontId="13" fillId="25" borderId="0" xfId="0" applyNumberFormat="1" applyFont="1" applyFill="1" applyAlignment="1">
      <alignment horizontal="center" vertical="top" wrapText="1"/>
    </xf>
    <xf numFmtId="3" fontId="0" fillId="25" borderId="0" xfId="0" applyNumberFormat="1" applyFill="1" applyAlignment="1">
      <alignment/>
    </xf>
    <xf numFmtId="0" fontId="14" fillId="25" borderId="0" xfId="0" applyFont="1" applyFill="1" applyAlignment="1">
      <alignment/>
    </xf>
    <xf numFmtId="2" fontId="13" fillId="25" borderId="0" xfId="0" applyNumberFormat="1" applyFont="1" applyFill="1" applyAlignment="1">
      <alignment horizontal="center" vertical="top" wrapText="1"/>
    </xf>
    <xf numFmtId="0" fontId="4" fillId="0" borderId="12" xfId="0" applyFont="1" applyBorder="1" applyAlignment="1">
      <alignment horizontal="center"/>
    </xf>
    <xf numFmtId="0" fontId="4" fillId="0" borderId="13" xfId="0" applyFont="1" applyBorder="1" applyAlignment="1">
      <alignment horizontal="center"/>
    </xf>
    <xf numFmtId="4" fontId="4" fillId="0" borderId="10" xfId="0" applyNumberFormat="1" applyFont="1" applyFill="1" applyBorder="1" applyAlignment="1">
      <alignment horizontal="center"/>
    </xf>
    <xf numFmtId="4" fontId="4" fillId="0" borderId="18" xfId="0" applyNumberFormat="1" applyFont="1" applyFill="1" applyBorder="1" applyAlignment="1">
      <alignment horizontal="center"/>
    </xf>
    <xf numFmtId="4" fontId="4" fillId="0" borderId="20" xfId="0" applyNumberFormat="1" applyFont="1" applyFill="1" applyBorder="1" applyAlignment="1">
      <alignment horizontal="center"/>
    </xf>
    <xf numFmtId="4" fontId="15" fillId="0" borderId="21" xfId="0" applyNumberFormat="1" applyFont="1" applyFill="1" applyBorder="1" applyAlignment="1">
      <alignment horizontal="center"/>
    </xf>
    <xf numFmtId="4" fontId="4" fillId="0" borderId="24" xfId="0" applyNumberFormat="1" applyFont="1" applyFill="1" applyBorder="1" applyAlignment="1">
      <alignment horizontal="center"/>
    </xf>
    <xf numFmtId="4" fontId="4" fillId="0" borderId="25" xfId="0" applyNumberFormat="1" applyFont="1" applyFill="1" applyBorder="1" applyAlignment="1">
      <alignment horizontal="center"/>
    </xf>
    <xf numFmtId="0" fontId="1" fillId="0" borderId="0" xfId="0" applyFont="1" applyAlignment="1">
      <alignment/>
    </xf>
    <xf numFmtId="0" fontId="4" fillId="0" borderId="36" xfId="0" applyFont="1" applyBorder="1" applyAlignment="1">
      <alignment horizontal="center"/>
    </xf>
    <xf numFmtId="0" fontId="4" fillId="0" borderId="10" xfId="0" applyFont="1" applyBorder="1" applyAlignment="1">
      <alignment/>
    </xf>
    <xf numFmtId="0" fontId="4" fillId="0" borderId="37" xfId="0" applyFont="1" applyBorder="1" applyAlignment="1">
      <alignment horizontal="center"/>
    </xf>
    <xf numFmtId="0" fontId="4" fillId="0" borderId="24" xfId="0" applyFont="1" applyBorder="1" applyAlignment="1">
      <alignment/>
    </xf>
    <xf numFmtId="0" fontId="4" fillId="0" borderId="38" xfId="0" applyFont="1" applyBorder="1" applyAlignment="1">
      <alignment horizontal="center"/>
    </xf>
    <xf numFmtId="0" fontId="4" fillId="0" borderId="12" xfId="0" applyFont="1" applyBorder="1" applyAlignment="1">
      <alignment/>
    </xf>
    <xf numFmtId="0" fontId="4" fillId="0" borderId="13" xfId="0" applyFont="1" applyBorder="1" applyAlignment="1">
      <alignment/>
    </xf>
    <xf numFmtId="0" fontId="15" fillId="0" borderId="3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0" fillId="0" borderId="0" xfId="0" applyBorder="1" applyAlignment="1">
      <alignment horizontal="center" wrapText="1"/>
    </xf>
    <xf numFmtId="0" fontId="4" fillId="0" borderId="10" xfId="0" applyFont="1" applyBorder="1" applyAlignment="1">
      <alignment/>
    </xf>
    <xf numFmtId="0" fontId="4" fillId="0" borderId="26" xfId="0" applyFont="1" applyBorder="1" applyAlignment="1">
      <alignment/>
    </xf>
    <xf numFmtId="0" fontId="4" fillId="0" borderId="15" xfId="0" applyFont="1" applyBorder="1" applyAlignment="1">
      <alignment vertical="center"/>
    </xf>
    <xf numFmtId="0" fontId="4" fillId="0" borderId="39" xfId="0" applyFont="1" applyBorder="1" applyAlignment="1" quotePrefix="1">
      <alignment horizontal="center" vertical="center"/>
    </xf>
    <xf numFmtId="2" fontId="4" fillId="0" borderId="24" xfId="0" applyNumberFormat="1" applyFont="1" applyBorder="1" applyAlignment="1">
      <alignment horizontal="center"/>
    </xf>
    <xf numFmtId="2" fontId="4" fillId="0" borderId="25" xfId="0" applyNumberFormat="1" applyFont="1" applyBorder="1" applyAlignment="1">
      <alignment horizontal="center"/>
    </xf>
    <xf numFmtId="2" fontId="15" fillId="0" borderId="24" xfId="0" applyNumberFormat="1" applyFont="1" applyBorder="1" applyAlignment="1">
      <alignment horizontal="center"/>
    </xf>
    <xf numFmtId="2" fontId="15" fillId="0" borderId="25" xfId="0" applyNumberFormat="1" applyFont="1" applyBorder="1" applyAlignment="1">
      <alignment horizontal="center"/>
    </xf>
    <xf numFmtId="0" fontId="4" fillId="0" borderId="17" xfId="0" applyFont="1" applyBorder="1" applyAlignment="1">
      <alignment horizontal="left"/>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quotePrefix="1">
      <alignment horizontal="center" vertical="center"/>
    </xf>
    <xf numFmtId="0" fontId="4" fillId="0" borderId="0" xfId="0" applyFont="1" applyBorder="1" applyAlignment="1">
      <alignment horizontal="center"/>
    </xf>
    <xf numFmtId="0" fontId="15" fillId="0" borderId="32" xfId="0" applyFont="1" applyBorder="1" applyAlignment="1">
      <alignment horizontal="left"/>
    </xf>
    <xf numFmtId="0" fontId="15" fillId="0" borderId="17" xfId="0" applyFont="1" applyBorder="1" applyAlignment="1">
      <alignment horizontal="left"/>
    </xf>
    <xf numFmtId="0" fontId="4" fillId="0" borderId="14" xfId="0" applyFont="1" applyBorder="1" applyAlignment="1">
      <alignment horizontal="center" wrapText="1"/>
    </xf>
    <xf numFmtId="0" fontId="20" fillId="0" borderId="11" xfId="0" applyFont="1" applyBorder="1" applyAlignment="1" quotePrefix="1">
      <alignment horizontal="center" vertical="center" wrapText="1"/>
    </xf>
    <xf numFmtId="0" fontId="0" fillId="0" borderId="43" xfId="0" applyFont="1" applyBorder="1" applyAlignment="1">
      <alignment/>
    </xf>
    <xf numFmtId="0" fontId="4" fillId="0" borderId="32" xfId="0" applyFont="1" applyBorder="1" applyAlignment="1">
      <alignment horizontal="center" vertical="center" wrapText="1"/>
    </xf>
    <xf numFmtId="0" fontId="16" fillId="0" borderId="0" xfId="0" applyFont="1" applyAlignment="1">
      <alignment vertical="center"/>
    </xf>
    <xf numFmtId="0" fontId="15" fillId="0" borderId="17" xfId="0" applyFont="1" applyFill="1" applyBorder="1" applyAlignment="1">
      <alignment vertical="center"/>
    </xf>
    <xf numFmtId="0" fontId="4" fillId="0" borderId="17" xfId="0" applyFont="1" applyFill="1" applyBorder="1" applyAlignment="1">
      <alignment vertical="center"/>
    </xf>
    <xf numFmtId="0" fontId="4" fillId="0" borderId="19" xfId="0" applyFont="1" applyFill="1" applyBorder="1" applyAlignment="1">
      <alignment/>
    </xf>
    <xf numFmtId="0" fontId="16" fillId="0" borderId="0" xfId="0" applyFont="1" applyAlignment="1">
      <alignment/>
    </xf>
    <xf numFmtId="0" fontId="0" fillId="0" borderId="44" xfId="0" applyBorder="1" applyAlignment="1">
      <alignment horizontal="center" wrapText="1"/>
    </xf>
    <xf numFmtId="0" fontId="0" fillId="0" borderId="37" xfId="0" applyBorder="1" applyAlignment="1">
      <alignment horizontal="center" wrapText="1"/>
    </xf>
    <xf numFmtId="0" fontId="4" fillId="0" borderId="31" xfId="0" applyFont="1"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0" fontId="4" fillId="0" borderId="33" xfId="0" applyFont="1" applyBorder="1" applyAlignment="1">
      <alignment horizontal="center" wrapText="1"/>
    </xf>
    <xf numFmtId="0" fontId="0" fillId="0" borderId="47" xfId="0" applyBorder="1" applyAlignment="1">
      <alignment horizontal="center" wrapText="1"/>
    </xf>
    <xf numFmtId="0" fontId="0" fillId="0" borderId="48" xfId="0" applyBorder="1" applyAlignment="1">
      <alignment horizontal="center" wrapText="1"/>
    </xf>
    <xf numFmtId="0" fontId="4" fillId="0" borderId="17" xfId="0" applyFont="1" applyBorder="1" applyAlignment="1">
      <alignment/>
    </xf>
    <xf numFmtId="0" fontId="2" fillId="0" borderId="0" xfId="130" applyFont="1" applyBorder="1" applyAlignment="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4" fontId="4" fillId="0" borderId="18" xfId="0" applyNumberFormat="1" applyFont="1" applyBorder="1" applyAlignment="1">
      <alignment horizontal="center"/>
    </xf>
    <xf numFmtId="0" fontId="4" fillId="0" borderId="30" xfId="0" applyFont="1" applyFill="1" applyBorder="1" applyAlignment="1">
      <alignment horizontal="center" vertical="center"/>
    </xf>
    <xf numFmtId="0" fontId="4" fillId="0" borderId="10" xfId="0" applyFont="1" applyFill="1" applyBorder="1" applyAlignment="1">
      <alignment horizontal="center"/>
    </xf>
    <xf numFmtId="0" fontId="4" fillId="0" borderId="18" xfId="0" applyFont="1" applyFill="1" applyBorder="1" applyAlignment="1">
      <alignment horizontal="center"/>
    </xf>
    <xf numFmtId="164" fontId="4" fillId="0" borderId="30" xfId="0" applyNumberFormat="1" applyFont="1" applyFill="1" applyBorder="1" applyAlignment="1">
      <alignment horizontal="center" vertical="center"/>
    </xf>
    <xf numFmtId="0" fontId="4" fillId="0" borderId="49" xfId="0" applyFont="1" applyFill="1" applyBorder="1" applyAlignment="1">
      <alignment/>
    </xf>
    <xf numFmtId="0" fontId="4" fillId="0" borderId="30" xfId="0" applyFont="1" applyFill="1" applyBorder="1" applyAlignment="1" quotePrefix="1">
      <alignment horizontal="center" vertical="center"/>
    </xf>
    <xf numFmtId="2" fontId="4" fillId="0" borderId="30" xfId="0" applyNumberFormat="1" applyFont="1" applyFill="1" applyBorder="1" applyAlignment="1">
      <alignment horizontal="center" vertical="center"/>
    </xf>
    <xf numFmtId="0" fontId="0" fillId="0" borderId="0" xfId="0" applyBorder="1" applyAlignment="1">
      <alignment/>
    </xf>
    <xf numFmtId="0" fontId="0" fillId="0" borderId="50" xfId="0" applyBorder="1" applyAlignment="1">
      <alignment/>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Font="1" applyBorder="1" applyAlignment="1">
      <alignment/>
    </xf>
    <xf numFmtId="0" fontId="4" fillId="0" borderId="25" xfId="0" applyFont="1" applyBorder="1" applyAlignment="1">
      <alignment horizontal="left" vertical="center" wrapText="1"/>
    </xf>
    <xf numFmtId="0" fontId="4" fillId="0" borderId="16" xfId="0" applyFont="1" applyBorder="1" applyAlignment="1">
      <alignment horizontal="left" vertical="center" wrapText="1"/>
    </xf>
    <xf numFmtId="0" fontId="27" fillId="0" borderId="0" xfId="130" applyFont="1" applyBorder="1" applyAlignment="1">
      <alignment horizontal="justify" vertical="center"/>
    </xf>
    <xf numFmtId="0" fontId="4" fillId="0" borderId="34" xfId="0" applyFont="1" applyBorder="1" applyAlignment="1">
      <alignment horizontal="center" vertical="center"/>
    </xf>
    <xf numFmtId="0" fontId="4" fillId="0" borderId="53" xfId="0" applyFont="1" applyBorder="1" applyAlignment="1">
      <alignment horizontal="center"/>
    </xf>
    <xf numFmtId="0" fontId="4" fillId="0" borderId="41" xfId="0" applyFont="1" applyBorder="1" applyAlignment="1">
      <alignment horizontal="center"/>
    </xf>
    <xf numFmtId="0" fontId="21" fillId="0" borderId="0" xfId="0" applyFont="1" applyBorder="1" applyAlignment="1">
      <alignment vertical="center" wrapText="1"/>
    </xf>
    <xf numFmtId="0" fontId="0" fillId="0" borderId="0" xfId="0" applyAlignment="1">
      <alignment vertical="center" wrapText="1"/>
    </xf>
    <xf numFmtId="0" fontId="0" fillId="0" borderId="0" xfId="0" applyAlignment="1">
      <alignment/>
    </xf>
    <xf numFmtId="0" fontId="16" fillId="0" borderId="0" xfId="0" applyFont="1" applyFill="1" applyBorder="1" applyAlignment="1">
      <alignment vertical="center" wrapText="1"/>
    </xf>
    <xf numFmtId="0" fontId="0" fillId="0" borderId="0" xfId="0" applyAlignment="1">
      <alignment wrapText="1"/>
    </xf>
    <xf numFmtId="0" fontId="1" fillId="0" borderId="0" xfId="0" applyFont="1" applyFill="1" applyBorder="1" applyAlignment="1">
      <alignment horizontal="center" vertical="center"/>
    </xf>
    <xf numFmtId="0" fontId="4" fillId="0" borderId="3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wrapText="1"/>
    </xf>
    <xf numFmtId="0" fontId="16" fillId="0" borderId="0" xfId="0" applyFont="1" applyFill="1" applyBorder="1" applyAlignment="1">
      <alignment/>
    </xf>
    <xf numFmtId="0" fontId="16" fillId="0" borderId="50" xfId="0" applyFont="1" applyFill="1" applyBorder="1" applyAlignment="1">
      <alignment/>
    </xf>
    <xf numFmtId="0" fontId="16" fillId="0" borderId="0" xfId="0" applyFont="1" applyBorder="1" applyAlignment="1">
      <alignment/>
    </xf>
    <xf numFmtId="0" fontId="0" fillId="0" borderId="0" xfId="0" applyAlignment="1">
      <alignment vertical="center" wrapText="1"/>
    </xf>
    <xf numFmtId="0" fontId="21" fillId="0" borderId="0" xfId="0" applyFont="1" applyAlignment="1">
      <alignment horizontal="left" vertical="top"/>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20" xfId="0" applyFont="1" applyBorder="1" applyAlignment="1">
      <alignment horizontal="left" vertical="center" wrapText="1"/>
    </xf>
    <xf numFmtId="0" fontId="4" fillId="0" borderId="54" xfId="0" applyFont="1" applyBorder="1" applyAlignment="1">
      <alignment horizontal="left" vertical="top" wrapText="1"/>
    </xf>
    <xf numFmtId="0" fontId="16" fillId="0" borderId="0" xfId="0" applyFont="1" applyBorder="1" applyAlignment="1">
      <alignment vertical="center"/>
    </xf>
    <xf numFmtId="0" fontId="16" fillId="0" borderId="0" xfId="0" applyFont="1" applyBorder="1" applyAlignment="1">
      <alignment horizontal="justify" vertical="center"/>
    </xf>
    <xf numFmtId="0" fontId="4" fillId="0" borderId="27" xfId="0" applyFont="1" applyBorder="1" applyAlignment="1">
      <alignment horizontal="left"/>
    </xf>
    <xf numFmtId="0" fontId="15" fillId="0" borderId="26" xfId="0" applyFont="1" applyBorder="1" applyAlignment="1">
      <alignment/>
    </xf>
    <xf numFmtId="4" fontId="4" fillId="0" borderId="24" xfId="0" applyNumberFormat="1" applyFont="1" applyBorder="1" applyAlignment="1">
      <alignment horizontal="center"/>
    </xf>
    <xf numFmtId="4" fontId="15" fillId="0" borderId="25" xfId="0" applyNumberFormat="1" applyFont="1" applyBorder="1" applyAlignment="1">
      <alignment horizontal="center"/>
    </xf>
    <xf numFmtId="3" fontId="15" fillId="0" borderId="29" xfId="0" applyNumberFormat="1" applyFont="1" applyBorder="1" applyAlignment="1">
      <alignment horizontal="center"/>
    </xf>
    <xf numFmtId="0" fontId="0" fillId="0" borderId="0" xfId="0" applyBorder="1" applyAlignment="1">
      <alignment horizontal="left" vertical="top" wrapText="1"/>
    </xf>
    <xf numFmtId="0" fontId="8" fillId="0" borderId="0" xfId="142" applyFont="1">
      <alignment/>
      <protection/>
    </xf>
    <xf numFmtId="0" fontId="8" fillId="0" borderId="0" xfId="142" applyFont="1" applyAlignment="1">
      <alignment horizontal="center" vertical="center" wrapText="1"/>
      <protection/>
    </xf>
    <xf numFmtId="0" fontId="5" fillId="0" borderId="0" xfId="142" applyFont="1">
      <alignment/>
      <protection/>
    </xf>
    <xf numFmtId="0" fontId="44" fillId="0" borderId="15" xfId="142" applyFont="1" applyBorder="1" applyAlignment="1">
      <alignment horizontal="left"/>
      <protection/>
    </xf>
    <xf numFmtId="0" fontId="44" fillId="0" borderId="11" xfId="142" applyFont="1" applyBorder="1" applyAlignment="1">
      <alignment horizontal="center"/>
      <protection/>
    </xf>
    <xf numFmtId="165" fontId="4" fillId="0" borderId="11" xfId="0" applyNumberFormat="1" applyFont="1" applyBorder="1" applyAlignment="1">
      <alignment horizontal="center"/>
    </xf>
    <xf numFmtId="1" fontId="4" fillId="0" borderId="11" xfId="0" applyNumberFormat="1" applyFont="1" applyBorder="1" applyAlignment="1">
      <alignment horizontal="center"/>
    </xf>
    <xf numFmtId="1" fontId="4" fillId="0" borderId="16" xfId="0" applyNumberFormat="1" applyFont="1" applyBorder="1" applyAlignment="1">
      <alignment horizontal="center"/>
    </xf>
    <xf numFmtId="167" fontId="5" fillId="0" borderId="0" xfId="142" applyNumberFormat="1" applyFont="1">
      <alignment/>
      <protection/>
    </xf>
    <xf numFmtId="168" fontId="5" fillId="0" borderId="0" xfId="149" applyNumberFormat="1" applyFont="1" applyFill="1" applyAlignment="1">
      <alignment wrapText="1"/>
      <protection/>
    </xf>
    <xf numFmtId="0" fontId="5" fillId="0" borderId="0" xfId="142" applyFont="1" applyAlignment="1">
      <alignment wrapText="1"/>
      <protection/>
    </xf>
    <xf numFmtId="1" fontId="5" fillId="0" borderId="0" xfId="142" applyNumberFormat="1" applyFont="1" applyAlignment="1">
      <alignment wrapText="1"/>
      <protection/>
    </xf>
    <xf numFmtId="0" fontId="4" fillId="0" borderId="55" xfId="0" applyFont="1" applyBorder="1" applyAlignment="1">
      <alignment horizontal="center" vertical="center"/>
    </xf>
    <xf numFmtId="0" fontId="4" fillId="0" borderId="56" xfId="0" applyFont="1" applyBorder="1" applyAlignment="1">
      <alignment horizontal="center" wrapText="1"/>
    </xf>
    <xf numFmtId="0" fontId="4" fillId="0" borderId="57" xfId="0" applyFont="1" applyBorder="1" applyAlignment="1">
      <alignment horizontal="center" wrapText="1"/>
    </xf>
    <xf numFmtId="10" fontId="5" fillId="0" borderId="0" xfId="142" applyNumberFormat="1" applyFont="1">
      <alignment/>
      <protection/>
    </xf>
    <xf numFmtId="0" fontId="44" fillId="0" borderId="17" xfId="142" applyFont="1" applyBorder="1" applyAlignment="1">
      <alignment horizontal="left"/>
      <protection/>
    </xf>
    <xf numFmtId="0" fontId="44" fillId="0" borderId="10" xfId="142" applyFont="1" applyBorder="1" applyAlignment="1">
      <alignment horizontal="center"/>
      <protection/>
    </xf>
    <xf numFmtId="1" fontId="4" fillId="0" borderId="10" xfId="0" applyNumberFormat="1" applyFont="1" applyBorder="1" applyAlignment="1">
      <alignment horizontal="center"/>
    </xf>
    <xf numFmtId="1" fontId="4" fillId="0" borderId="18" xfId="0" applyNumberFormat="1" applyFont="1" applyBorder="1" applyAlignment="1">
      <alignment horizontal="center"/>
    </xf>
    <xf numFmtId="0" fontId="8" fillId="0" borderId="0" xfId="142" applyFont="1" applyAlignment="1">
      <alignment wrapText="1"/>
      <protection/>
    </xf>
    <xf numFmtId="165" fontId="5" fillId="0" borderId="0" xfId="142" applyNumberFormat="1" applyFont="1">
      <alignment/>
      <protection/>
    </xf>
    <xf numFmtId="2" fontId="5" fillId="0" borderId="0" xfId="142" applyNumberFormat="1" applyFont="1">
      <alignment/>
      <protection/>
    </xf>
    <xf numFmtId="0" fontId="44" fillId="0" borderId="10" xfId="142" applyFont="1" applyBorder="1" applyAlignment="1" quotePrefix="1">
      <alignment horizontal="center"/>
      <protection/>
    </xf>
    <xf numFmtId="0" fontId="44" fillId="0" borderId="26" xfId="142" applyFont="1" applyBorder="1" applyAlignment="1">
      <alignment horizontal="left"/>
      <protection/>
    </xf>
    <xf numFmtId="0" fontId="44" fillId="0" borderId="24" xfId="142" applyFont="1" applyBorder="1" applyAlignment="1" quotePrefix="1">
      <alignment horizontal="center"/>
      <protection/>
    </xf>
    <xf numFmtId="1" fontId="4" fillId="0" borderId="24" xfId="0" applyNumberFormat="1" applyFont="1" applyBorder="1" applyAlignment="1">
      <alignment horizontal="center"/>
    </xf>
    <xf numFmtId="1" fontId="4" fillId="0" borderId="25" xfId="0" applyNumberFormat="1" applyFont="1" applyBorder="1" applyAlignment="1">
      <alignment horizontal="center"/>
    </xf>
    <xf numFmtId="164" fontId="15" fillId="0" borderId="13" xfId="0" applyNumberFormat="1" applyFont="1" applyBorder="1" applyAlignment="1">
      <alignment horizontal="center"/>
    </xf>
    <xf numFmtId="0" fontId="15" fillId="0" borderId="13" xfId="0" applyFont="1" applyBorder="1" applyAlignment="1">
      <alignment horizontal="center"/>
    </xf>
    <xf numFmtId="0" fontId="15" fillId="0" borderId="14" xfId="0" applyFont="1" applyBorder="1" applyAlignment="1">
      <alignment horizontal="center"/>
    </xf>
    <xf numFmtId="164" fontId="5" fillId="0" borderId="0" xfId="142" applyNumberFormat="1" applyFont="1">
      <alignment/>
      <protection/>
    </xf>
    <xf numFmtId="164" fontId="5" fillId="0" borderId="0" xfId="149" applyNumberFormat="1" applyFont="1" applyAlignment="1">
      <alignment wrapText="1"/>
      <protection/>
    </xf>
    <xf numFmtId="0" fontId="25" fillId="0" borderId="50" xfId="142" applyFont="1" applyFill="1" applyBorder="1" applyAlignment="1">
      <alignment horizontal="left"/>
      <protection/>
    </xf>
    <xf numFmtId="0" fontId="0" fillId="0" borderId="50" xfId="0" applyFont="1" applyBorder="1" applyAlignment="1">
      <alignment/>
    </xf>
    <xf numFmtId="0" fontId="25" fillId="0" borderId="0" xfId="142" applyFont="1" applyFill="1" applyBorder="1" applyAlignment="1">
      <alignment horizontal="left"/>
      <protection/>
    </xf>
    <xf numFmtId="1" fontId="0" fillId="0" borderId="0" xfId="0" applyNumberFormat="1" applyFont="1" applyBorder="1" applyAlignment="1">
      <alignment/>
    </xf>
    <xf numFmtId="0" fontId="0" fillId="0" borderId="58" xfId="0" applyBorder="1" applyAlignment="1">
      <alignment/>
    </xf>
    <xf numFmtId="0" fontId="0" fillId="0" borderId="59" xfId="0" applyBorder="1" applyAlignment="1">
      <alignment/>
    </xf>
    <xf numFmtId="0" fontId="5" fillId="0" borderId="58" xfId="142" applyBorder="1">
      <alignment/>
      <protection/>
    </xf>
    <xf numFmtId="0" fontId="5" fillId="0" borderId="59" xfId="142" applyBorder="1">
      <alignment/>
      <protection/>
    </xf>
    <xf numFmtId="0" fontId="5" fillId="0" borderId="60" xfId="142" applyBorder="1">
      <alignment/>
      <protection/>
    </xf>
    <xf numFmtId="3" fontId="5" fillId="0" borderId="0" xfId="142" applyNumberFormat="1">
      <alignment/>
      <protection/>
    </xf>
    <xf numFmtId="2" fontId="5" fillId="0" borderId="0" xfId="142" applyNumberFormat="1">
      <alignment/>
      <protection/>
    </xf>
    <xf numFmtId="9" fontId="5" fillId="0" borderId="0" xfId="142" applyNumberFormat="1">
      <alignment/>
      <protection/>
    </xf>
    <xf numFmtId="0" fontId="0" fillId="0" borderId="61" xfId="0" applyBorder="1" applyAlignment="1">
      <alignment/>
    </xf>
    <xf numFmtId="0" fontId="5" fillId="0" borderId="61" xfId="142" applyBorder="1">
      <alignment/>
      <protection/>
    </xf>
    <xf numFmtId="0" fontId="0" fillId="0" borderId="62" xfId="0" applyBorder="1" applyAlignment="1">
      <alignment/>
    </xf>
    <xf numFmtId="0" fontId="5" fillId="0" borderId="0" xfId="142" applyAlignment="1">
      <alignment wrapText="1"/>
      <protection/>
    </xf>
    <xf numFmtId="1" fontId="5" fillId="0" borderId="0" xfId="142" applyNumberFormat="1">
      <alignment/>
      <protection/>
    </xf>
    <xf numFmtId="0" fontId="5" fillId="0" borderId="0" xfId="142" applyFill="1">
      <alignment/>
      <protection/>
    </xf>
    <xf numFmtId="0" fontId="0" fillId="0" borderId="0" xfId="0" applyFill="1" applyBorder="1" applyAlignment="1">
      <alignment/>
    </xf>
    <xf numFmtId="0" fontId="0" fillId="0" borderId="62" xfId="0" applyFill="1" applyBorder="1" applyAlignment="1">
      <alignment/>
    </xf>
    <xf numFmtId="0" fontId="0" fillId="0" borderId="39" xfId="0" applyBorder="1" applyAlignment="1">
      <alignment/>
    </xf>
    <xf numFmtId="0" fontId="0" fillId="0" borderId="63" xfId="0" applyBorder="1" applyAlignment="1">
      <alignment/>
    </xf>
    <xf numFmtId="164" fontId="0" fillId="0" borderId="63" xfId="0" applyNumberFormat="1" applyFill="1" applyBorder="1" applyAlignment="1">
      <alignment/>
    </xf>
    <xf numFmtId="0" fontId="0" fillId="0" borderId="64" xfId="0" applyFill="1" applyBorder="1" applyAlignment="1">
      <alignment/>
    </xf>
    <xf numFmtId="10" fontId="5" fillId="0" borderId="0" xfId="142" applyNumberFormat="1">
      <alignment/>
      <protection/>
    </xf>
    <xf numFmtId="0" fontId="0" fillId="0" borderId="61" xfId="0" applyFill="1" applyBorder="1" applyAlignment="1">
      <alignment/>
    </xf>
    <xf numFmtId="0" fontId="0" fillId="0" borderId="63" xfId="0" applyFill="1" applyBorder="1" applyAlignment="1">
      <alignment/>
    </xf>
    <xf numFmtId="0" fontId="0" fillId="0" borderId="39" xfId="0" applyFill="1" applyBorder="1" applyAlignment="1">
      <alignment/>
    </xf>
    <xf numFmtId="164" fontId="0" fillId="0" borderId="59" xfId="0" applyNumberFormat="1" applyFill="1" applyBorder="1" applyAlignment="1">
      <alignment/>
    </xf>
    <xf numFmtId="0" fontId="16" fillId="0" borderId="0" xfId="0" applyFont="1" applyBorder="1" applyAlignment="1">
      <alignment/>
    </xf>
    <xf numFmtId="1" fontId="5" fillId="0" borderId="0" xfId="142" applyNumberFormat="1" applyFont="1">
      <alignment/>
      <protection/>
    </xf>
    <xf numFmtId="0" fontId="16" fillId="0" borderId="0" xfId="0" applyFont="1" applyBorder="1" applyAlignment="1">
      <alignment vertical="top"/>
    </xf>
    <xf numFmtId="166" fontId="5" fillId="0" borderId="0" xfId="142" applyNumberFormat="1">
      <alignment/>
      <protection/>
    </xf>
    <xf numFmtId="1" fontId="8" fillId="0" borderId="0" xfId="142" applyNumberFormat="1" applyFont="1" applyFill="1">
      <alignment/>
      <protection/>
    </xf>
    <xf numFmtId="0" fontId="46" fillId="0" borderId="0" xfId="0" applyFont="1" applyAlignment="1">
      <alignment/>
    </xf>
    <xf numFmtId="0" fontId="4" fillId="0" borderId="65" xfId="0" applyFont="1" applyBorder="1" applyAlignment="1">
      <alignment/>
    </xf>
    <xf numFmtId="0" fontId="4" fillId="0" borderId="50" xfId="0" applyFont="1" applyBorder="1" applyAlignment="1">
      <alignment/>
    </xf>
    <xf numFmtId="0" fontId="4" fillId="0" borderId="64" xfId="0" applyFont="1" applyBorder="1" applyAlignment="1">
      <alignment/>
    </xf>
    <xf numFmtId="0" fontId="4" fillId="0" borderId="66" xfId="0" applyFont="1" applyBorder="1" applyAlignment="1">
      <alignment/>
    </xf>
    <xf numFmtId="0" fontId="3" fillId="25" borderId="0" xfId="0" applyFont="1" applyFill="1" applyAlignment="1">
      <alignment/>
    </xf>
    <xf numFmtId="1" fontId="3" fillId="25" borderId="0" xfId="0" applyNumberFormat="1" applyFont="1" applyFill="1" applyAlignment="1">
      <alignment/>
    </xf>
    <xf numFmtId="1" fontId="0" fillId="25" borderId="0" xfId="0" applyNumberFormat="1" applyFill="1" applyAlignment="1">
      <alignment/>
    </xf>
    <xf numFmtId="0" fontId="4" fillId="0" borderId="55" xfId="0" applyFont="1" applyBorder="1" applyAlignment="1">
      <alignment/>
    </xf>
    <xf numFmtId="0" fontId="4" fillId="0" borderId="20" xfId="0" applyFont="1" applyFill="1" applyBorder="1" applyAlignment="1">
      <alignment horizontal="center"/>
    </xf>
    <xf numFmtId="0" fontId="4" fillId="0" borderId="21" xfId="0" applyFont="1" applyFill="1" applyBorder="1" applyAlignment="1">
      <alignment horizontal="center"/>
    </xf>
    <xf numFmtId="0" fontId="16" fillId="25" borderId="0" xfId="0" applyFont="1" applyFill="1" applyBorder="1" applyAlignment="1">
      <alignment/>
    </xf>
    <xf numFmtId="0" fontId="16" fillId="25" borderId="0" xfId="0" applyFont="1" applyFill="1" applyBorder="1" applyAlignment="1">
      <alignment vertical="top"/>
    </xf>
    <xf numFmtId="0" fontId="0" fillId="25" borderId="0" xfId="0" applyFont="1" applyFill="1" applyBorder="1" applyAlignment="1">
      <alignment/>
    </xf>
    <xf numFmtId="0" fontId="15" fillId="0" borderId="18" xfId="0" applyFont="1" applyFill="1" applyBorder="1" applyAlignment="1">
      <alignment horizontal="center"/>
    </xf>
    <xf numFmtId="1" fontId="4" fillId="0" borderId="31" xfId="0" applyNumberFormat="1" applyFont="1" applyBorder="1" applyAlignment="1">
      <alignment horizontal="center" vertical="center"/>
    </xf>
    <xf numFmtId="0" fontId="15" fillId="0" borderId="26" xfId="0" applyFont="1" applyBorder="1" applyAlignment="1">
      <alignment wrapText="1"/>
    </xf>
    <xf numFmtId="0" fontId="15" fillId="0" borderId="32" xfId="0" applyFont="1" applyBorder="1" applyAlignment="1">
      <alignment/>
    </xf>
    <xf numFmtId="0" fontId="15" fillId="0" borderId="34" xfId="0" applyFont="1" applyBorder="1" applyAlignment="1">
      <alignment horizontal="center"/>
    </xf>
    <xf numFmtId="0" fontId="15" fillId="0" borderId="29" xfId="0" applyFont="1" applyBorder="1" applyAlignment="1">
      <alignment horizontal="center"/>
    </xf>
    <xf numFmtId="0" fontId="15" fillId="0" borderId="60" xfId="0" applyFont="1" applyBorder="1" applyAlignment="1">
      <alignment/>
    </xf>
    <xf numFmtId="0" fontId="16" fillId="0" borderId="0" xfId="0" applyFont="1" applyFill="1" applyBorder="1" applyAlignment="1">
      <alignment/>
    </xf>
    <xf numFmtId="0" fontId="15" fillId="0" borderId="10" xfId="0" applyFont="1" applyBorder="1" applyAlignment="1">
      <alignment/>
    </xf>
    <xf numFmtId="3" fontId="15" fillId="0" borderId="10" xfId="0" applyNumberFormat="1" applyFont="1" applyFill="1" applyBorder="1" applyAlignment="1">
      <alignment horizontal="center"/>
    </xf>
    <xf numFmtId="3" fontId="15" fillId="0" borderId="18" xfId="0" applyNumberFormat="1" applyFont="1" applyFill="1" applyBorder="1" applyAlignment="1">
      <alignment horizontal="center"/>
    </xf>
    <xf numFmtId="0" fontId="47" fillId="0" borderId="10" xfId="0" applyFont="1" applyBorder="1" applyAlignment="1">
      <alignment/>
    </xf>
    <xf numFmtId="0" fontId="0" fillId="0" borderId="10" xfId="0" applyBorder="1" applyAlignment="1">
      <alignment/>
    </xf>
    <xf numFmtId="0" fontId="3" fillId="0" borderId="10" xfId="0" applyFont="1" applyBorder="1" applyAlignment="1">
      <alignment/>
    </xf>
    <xf numFmtId="0" fontId="0" fillId="0" borderId="30" xfId="0" applyBorder="1" applyAlignment="1">
      <alignment/>
    </xf>
    <xf numFmtId="0" fontId="0" fillId="0" borderId="17" xfId="0" applyBorder="1" applyAlignment="1">
      <alignment/>
    </xf>
    <xf numFmtId="0" fontId="0" fillId="0" borderId="18" xfId="0" applyBorder="1" applyAlignment="1">
      <alignment/>
    </xf>
    <xf numFmtId="0" fontId="3" fillId="0" borderId="18" xfId="0" applyFont="1" applyBorder="1" applyAlignment="1">
      <alignment/>
    </xf>
    <xf numFmtId="2" fontId="0" fillId="0" borderId="10" xfId="0" applyNumberFormat="1" applyFont="1" applyBorder="1" applyAlignment="1">
      <alignment/>
    </xf>
    <xf numFmtId="0" fontId="0" fillId="0" borderId="18" xfId="0" applyFont="1" applyBorder="1" applyAlignment="1">
      <alignment/>
    </xf>
    <xf numFmtId="0" fontId="0" fillId="0" borderId="17" xfId="0" applyFont="1" applyBorder="1" applyAlignment="1">
      <alignment/>
    </xf>
    <xf numFmtId="0" fontId="0" fillId="0" borderId="10" xfId="0" applyFont="1" applyBorder="1" applyAlignment="1">
      <alignment/>
    </xf>
    <xf numFmtId="169" fontId="0" fillId="0" borderId="10" xfId="0" applyNumberFormat="1" applyBorder="1" applyAlignment="1">
      <alignment/>
    </xf>
    <xf numFmtId="169" fontId="0" fillId="0" borderId="10" xfId="0" applyNumberFormat="1" applyFont="1" applyBorder="1" applyAlignment="1">
      <alignment/>
    </xf>
    <xf numFmtId="0" fontId="4" fillId="0" borderId="60" xfId="0" applyFont="1" applyBorder="1" applyAlignment="1">
      <alignment/>
    </xf>
    <xf numFmtId="4" fontId="4" fillId="0" borderId="25" xfId="0" applyNumberFormat="1" applyFont="1" applyBorder="1" applyAlignment="1">
      <alignment horizontal="center"/>
    </xf>
    <xf numFmtId="0" fontId="48" fillId="0" borderId="0" xfId="0" applyFont="1" applyAlignment="1">
      <alignment/>
    </xf>
    <xf numFmtId="0" fontId="0" fillId="11" borderId="0" xfId="0" applyFill="1" applyAlignment="1">
      <alignment/>
    </xf>
    <xf numFmtId="0" fontId="3" fillId="11" borderId="10" xfId="0" applyFont="1" applyFill="1" applyBorder="1" applyAlignment="1">
      <alignment/>
    </xf>
    <xf numFmtId="169" fontId="3" fillId="11" borderId="10" xfId="0" applyNumberFormat="1" applyFont="1" applyFill="1" applyBorder="1" applyAlignment="1">
      <alignment/>
    </xf>
    <xf numFmtId="0" fontId="3" fillId="11" borderId="0" xfId="0" applyFont="1" applyFill="1" applyAlignment="1">
      <alignment/>
    </xf>
    <xf numFmtId="0" fontId="4" fillId="0" borderId="23" xfId="0" applyFont="1" applyBorder="1" applyAlignment="1">
      <alignment horizontal="center" wrapText="1"/>
    </xf>
    <xf numFmtId="0" fontId="4" fillId="0" borderId="22" xfId="0" applyFont="1" applyBorder="1" applyAlignment="1">
      <alignment horizontal="center" wrapText="1"/>
    </xf>
    <xf numFmtId="0" fontId="16" fillId="0" borderId="0" xfId="0" applyFont="1" applyAlignment="1">
      <alignment horizontal="justify" vertical="center" wrapText="1"/>
    </xf>
    <xf numFmtId="0" fontId="16" fillId="0" borderId="0" xfId="0" applyFont="1" applyBorder="1" applyAlignment="1">
      <alignment horizontal="justify" vertical="center" wrapText="1"/>
    </xf>
    <xf numFmtId="0" fontId="4" fillId="0" borderId="6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8" xfId="0" applyFont="1" applyBorder="1" applyAlignment="1">
      <alignment horizontal="center" vertical="center"/>
    </xf>
    <xf numFmtId="0" fontId="0" fillId="0" borderId="0" xfId="0" applyFont="1" applyAlignment="1">
      <alignment/>
    </xf>
    <xf numFmtId="0" fontId="4" fillId="0" borderId="47" xfId="0" applyFont="1" applyBorder="1" applyAlignment="1">
      <alignment horizontal="center"/>
    </xf>
    <xf numFmtId="0" fontId="4" fillId="0" borderId="48" xfId="0" applyFont="1" applyBorder="1" applyAlignment="1">
      <alignment horizontal="center"/>
    </xf>
    <xf numFmtId="0" fontId="1" fillId="0" borderId="0" xfId="0" applyFont="1" applyAlignment="1">
      <alignment horizontal="center" vertical="center"/>
    </xf>
    <xf numFmtId="0" fontId="0" fillId="0" borderId="0" xfId="0" applyFont="1" applyFill="1" applyAlignment="1">
      <alignment/>
    </xf>
    <xf numFmtId="0" fontId="25" fillId="0" borderId="0" xfId="130" applyFont="1" applyAlignment="1">
      <alignment horizontal="justify" vertical="center" wrapText="1"/>
    </xf>
    <xf numFmtId="0" fontId="27" fillId="0" borderId="0" xfId="130" applyFont="1" applyAlignment="1">
      <alignment horizontal="justify" vertical="center" wrapText="1"/>
    </xf>
    <xf numFmtId="0" fontId="1" fillId="0" borderId="0" xfId="0" applyFont="1" applyFill="1" applyAlignment="1">
      <alignment horizontal="center" vertical="center"/>
    </xf>
    <xf numFmtId="0" fontId="4" fillId="0" borderId="11" xfId="0" applyFont="1" applyBorder="1" applyAlignment="1">
      <alignment wrapText="1"/>
    </xf>
    <xf numFmtId="0" fontId="4" fillId="0" borderId="16" xfId="0" applyFont="1" applyBorder="1" applyAlignment="1">
      <alignment/>
    </xf>
    <xf numFmtId="0" fontId="4" fillId="0" borderId="18" xfId="0" applyFont="1" applyBorder="1" applyAlignment="1">
      <alignment/>
    </xf>
    <xf numFmtId="0" fontId="4" fillId="0" borderId="25" xfId="0" applyFont="1" applyBorder="1" applyAlignment="1">
      <alignment/>
    </xf>
    <xf numFmtId="0" fontId="4" fillId="0" borderId="32" xfId="0" applyFont="1" applyBorder="1" applyAlignment="1">
      <alignment horizontal="center"/>
    </xf>
    <xf numFmtId="0" fontId="4" fillId="0" borderId="34" xfId="0" applyFont="1" applyBorder="1" applyAlignment="1">
      <alignment horizontal="center"/>
    </xf>
    <xf numFmtId="0" fontId="4" fillId="0" borderId="29" xfId="0" applyFont="1" applyBorder="1" applyAlignment="1">
      <alignment/>
    </xf>
    <xf numFmtId="0" fontId="4" fillId="0" borderId="31" xfId="0" applyFont="1"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1" fillId="0" borderId="0" xfId="0" applyFont="1" applyAlignment="1">
      <alignment horizontal="center"/>
    </xf>
    <xf numFmtId="0" fontId="18" fillId="0" borderId="0" xfId="0" applyFont="1" applyAlignment="1">
      <alignment/>
    </xf>
    <xf numFmtId="0" fontId="4" fillId="0" borderId="68" xfId="0" applyFont="1" applyBorder="1" applyAlignment="1">
      <alignment horizontal="center"/>
    </xf>
    <xf numFmtId="0" fontId="4" fillId="0" borderId="55" xfId="0" applyFont="1" applyBorder="1" applyAlignment="1">
      <alignment horizontal="center"/>
    </xf>
    <xf numFmtId="0" fontId="4" fillId="0" borderId="15" xfId="0" applyFont="1" applyBorder="1" applyAlignment="1">
      <alignment/>
    </xf>
    <xf numFmtId="0" fontId="4" fillId="0" borderId="11" xfId="0" applyFont="1" applyBorder="1" applyAlignment="1">
      <alignment/>
    </xf>
    <xf numFmtId="0" fontId="1" fillId="0" borderId="0" xfId="0" applyFont="1" applyFill="1" applyAlignment="1">
      <alignment horizontal="center" wrapText="1"/>
    </xf>
    <xf numFmtId="0" fontId="18" fillId="0" borderId="0" xfId="0" applyFont="1" applyFill="1" applyAlignment="1">
      <alignment horizontal="center"/>
    </xf>
    <xf numFmtId="0" fontId="4" fillId="0" borderId="29" xfId="0" applyFont="1" applyBorder="1" applyAlignment="1">
      <alignment horizontal="center"/>
    </xf>
    <xf numFmtId="0" fontId="16" fillId="0" borderId="0" xfId="0" applyFont="1" applyAlignment="1">
      <alignment wrapText="1"/>
    </xf>
    <xf numFmtId="0" fontId="1" fillId="0" borderId="0" xfId="0" applyFont="1" applyFill="1" applyAlignment="1">
      <alignment horizontal="center"/>
    </xf>
    <xf numFmtId="0" fontId="4" fillId="0" borderId="27"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0" fillId="0" borderId="27" xfId="0" applyBorder="1" applyAlignment="1">
      <alignment/>
    </xf>
    <xf numFmtId="0" fontId="4" fillId="0" borderId="33" xfId="0" applyFont="1" applyBorder="1" applyAlignment="1">
      <alignment horizontal="center"/>
    </xf>
    <xf numFmtId="0" fontId="16" fillId="0" borderId="0" xfId="0" applyFont="1" applyBorder="1" applyAlignment="1">
      <alignment horizontal="left" vertical="center" wrapText="1"/>
    </xf>
    <xf numFmtId="0" fontId="45" fillId="0" borderId="56" xfId="142" applyFont="1" applyFill="1" applyBorder="1" applyAlignment="1">
      <alignment horizontal="left"/>
      <protection/>
    </xf>
    <xf numFmtId="0" fontId="4" fillId="0" borderId="57" xfId="0" applyFont="1" applyBorder="1" applyAlignment="1">
      <alignment horizontal="left"/>
    </xf>
    <xf numFmtId="0" fontId="1" fillId="25" borderId="0" xfId="0" applyFont="1" applyFill="1" applyAlignment="1">
      <alignment horizontal="center"/>
    </xf>
    <xf numFmtId="0" fontId="4" fillId="0" borderId="23" xfId="0" applyFont="1" applyBorder="1" applyAlignment="1">
      <alignment horizontal="center"/>
    </xf>
    <xf numFmtId="0" fontId="4" fillId="0" borderId="22" xfId="0" applyFont="1" applyBorder="1" applyAlignment="1">
      <alignment/>
    </xf>
    <xf numFmtId="0" fontId="4" fillId="0" borderId="69" xfId="0" applyFont="1" applyBorder="1" applyAlignment="1">
      <alignment horizontal="center" wrapText="1"/>
    </xf>
    <xf numFmtId="0" fontId="4" fillId="0" borderId="40" xfId="0" applyFont="1" applyBorder="1" applyAlignment="1">
      <alignment horizontal="center"/>
    </xf>
    <xf numFmtId="0" fontId="16" fillId="0" borderId="0" xfId="0" applyFont="1" applyFill="1" applyBorder="1" applyAlignment="1">
      <alignment horizontal="left" vertical="center" wrapText="1"/>
    </xf>
    <xf numFmtId="0" fontId="16" fillId="0" borderId="0" xfId="0" applyFont="1" applyAlignment="1">
      <alignment horizontal="left" wrapText="1"/>
    </xf>
    <xf numFmtId="0" fontId="4" fillId="0" borderId="70" xfId="0" applyFont="1" applyBorder="1" applyAlignment="1">
      <alignment horizontal="center"/>
    </xf>
    <xf numFmtId="0" fontId="4" fillId="0" borderId="42" xfId="0" applyFont="1" applyBorder="1" applyAlignment="1">
      <alignment horizontal="center"/>
    </xf>
    <xf numFmtId="0" fontId="16" fillId="0" borderId="0" xfId="0" applyFont="1" applyFill="1" applyAlignment="1">
      <alignment wrapText="1"/>
    </xf>
    <xf numFmtId="0" fontId="4" fillId="0" borderId="51" xfId="0" applyFont="1" applyBorder="1" applyAlignment="1">
      <alignment horizontal="left"/>
    </xf>
    <xf numFmtId="0" fontId="4" fillId="0" borderId="47" xfId="0" applyFont="1" applyBorder="1" applyAlignment="1">
      <alignment horizontal="left"/>
    </xf>
    <xf numFmtId="0" fontId="4" fillId="0" borderId="52" xfId="0" applyFont="1" applyBorder="1" applyAlignment="1">
      <alignment horizontal="left"/>
    </xf>
    <xf numFmtId="0" fontId="4" fillId="0" borderId="68" xfId="0" applyFont="1" applyBorder="1" applyAlignment="1">
      <alignment horizontal="left"/>
    </xf>
    <xf numFmtId="0" fontId="4" fillId="0" borderId="45" xfId="0" applyFont="1" applyBorder="1" applyAlignment="1">
      <alignment horizontal="left"/>
    </xf>
    <xf numFmtId="0" fontId="4" fillId="0" borderId="55" xfId="0" applyFont="1" applyBorder="1" applyAlignment="1">
      <alignment horizontal="left"/>
    </xf>
    <xf numFmtId="0" fontId="0" fillId="0" borderId="71" xfId="0" applyBorder="1" applyAlignment="1">
      <alignment horizontal="left" vertical="top" wrapText="1"/>
    </xf>
    <xf numFmtId="0" fontId="0" fillId="0" borderId="63" xfId="0" applyBorder="1" applyAlignment="1">
      <alignment horizontal="left" vertical="top" wrapText="1"/>
    </xf>
    <xf numFmtId="0" fontId="0" fillId="0" borderId="64" xfId="0" applyBorder="1" applyAlignment="1">
      <alignment horizontal="left" vertical="top" wrapText="1"/>
    </xf>
    <xf numFmtId="0" fontId="4" fillId="0" borderId="30" xfId="0" applyFont="1" applyFill="1" applyBorder="1" applyAlignment="1">
      <alignment horizontal="left" vertical="top" wrapText="1"/>
    </xf>
    <xf numFmtId="0" fontId="4" fillId="0" borderId="44" xfId="0" applyFont="1" applyFill="1" applyBorder="1" applyAlignment="1">
      <alignment horizontal="left" vertical="top"/>
    </xf>
    <xf numFmtId="0" fontId="4" fillId="0" borderId="37" xfId="0" applyFont="1" applyFill="1" applyBorder="1" applyAlignment="1">
      <alignment horizontal="left" vertical="top"/>
    </xf>
    <xf numFmtId="0" fontId="0" fillId="0" borderId="68" xfId="0" applyBorder="1" applyAlignment="1">
      <alignment horizontal="left" vertical="top" wrapText="1"/>
    </xf>
    <xf numFmtId="0" fontId="0" fillId="0" borderId="45" xfId="0" applyBorder="1" applyAlignment="1">
      <alignment horizontal="left" vertical="top" wrapText="1"/>
    </xf>
    <xf numFmtId="0" fontId="0" fillId="0" borderId="55" xfId="0" applyBorder="1" applyAlignment="1">
      <alignment horizontal="left" vertical="top" wrapText="1"/>
    </xf>
    <xf numFmtId="0" fontId="4" fillId="0" borderId="20" xfId="0" applyFont="1" applyFill="1" applyBorder="1" applyAlignment="1">
      <alignment horizontal="left" vertical="top" wrapText="1"/>
    </xf>
    <xf numFmtId="0" fontId="4" fillId="0" borderId="20" xfId="0" applyFont="1" applyFill="1" applyBorder="1" applyAlignment="1">
      <alignment horizontal="left" vertical="top"/>
    </xf>
    <xf numFmtId="0" fontId="4" fillId="0" borderId="21" xfId="0" applyFont="1" applyFill="1" applyBorder="1" applyAlignment="1">
      <alignment horizontal="left" vertical="top"/>
    </xf>
    <xf numFmtId="0" fontId="16" fillId="0" borderId="0" xfId="0" applyFont="1" applyAlignment="1">
      <alignment/>
    </xf>
    <xf numFmtId="0" fontId="4" fillId="0" borderId="67" xfId="0" applyFont="1" applyBorder="1" applyAlignment="1">
      <alignment horizontal="left" vertical="top" wrapText="1"/>
    </xf>
    <xf numFmtId="0" fontId="4" fillId="0" borderId="44" xfId="0" applyFont="1" applyBorder="1" applyAlignment="1">
      <alignment horizontal="left" vertical="top" wrapText="1"/>
    </xf>
    <xf numFmtId="0" fontId="4" fillId="0" borderId="66" xfId="0" applyFont="1" applyBorder="1" applyAlignment="1">
      <alignment horizontal="left" vertical="top" wrapText="1"/>
    </xf>
    <xf numFmtId="0" fontId="4" fillId="0" borderId="39" xfId="0" applyFont="1" applyBorder="1" applyAlignment="1">
      <alignment horizontal="left" vertical="top" wrapText="1"/>
    </xf>
    <xf numFmtId="0" fontId="4" fillId="0" borderId="63" xfId="0" applyFont="1" applyBorder="1" applyAlignment="1">
      <alignment horizontal="left" vertical="top"/>
    </xf>
    <xf numFmtId="0" fontId="4" fillId="0" borderId="72" xfId="0" applyFont="1" applyBorder="1" applyAlignment="1">
      <alignment horizontal="left" vertical="top"/>
    </xf>
    <xf numFmtId="0" fontId="4" fillId="0" borderId="44" xfId="0" applyFont="1" applyBorder="1" applyAlignment="1">
      <alignment horizontal="left" vertical="top"/>
    </xf>
    <xf numFmtId="0" fontId="4" fillId="0" borderId="66" xfId="0" applyFont="1" applyBorder="1" applyAlignment="1">
      <alignment horizontal="left" vertical="top"/>
    </xf>
    <xf numFmtId="0" fontId="4" fillId="0" borderId="68" xfId="0" applyFont="1" applyBorder="1" applyAlignment="1">
      <alignment horizontal="left" vertical="top" wrapText="1"/>
    </xf>
    <xf numFmtId="0" fontId="4" fillId="0" borderId="45" xfId="0" applyFont="1" applyBorder="1" applyAlignment="1">
      <alignment horizontal="left" vertical="top" wrapText="1"/>
    </xf>
    <xf numFmtId="0" fontId="4" fillId="0" borderId="55" xfId="0" applyFont="1" applyBorder="1" applyAlignment="1">
      <alignment horizontal="left" vertical="top" wrapText="1"/>
    </xf>
    <xf numFmtId="0" fontId="4" fillId="0" borderId="51" xfId="0" applyFont="1" applyBorder="1" applyAlignment="1">
      <alignment horizontal="left" vertical="top" wrapText="1"/>
    </xf>
    <xf numFmtId="0" fontId="4" fillId="0" borderId="47" xfId="0" applyFont="1" applyBorder="1" applyAlignment="1">
      <alignment horizontal="left" vertical="top" wrapText="1"/>
    </xf>
    <xf numFmtId="0" fontId="4" fillId="0" borderId="52" xfId="0" applyFont="1" applyBorder="1" applyAlignment="1">
      <alignment horizontal="left" vertical="top" wrapText="1"/>
    </xf>
    <xf numFmtId="0" fontId="4" fillId="0" borderId="17" xfId="0" applyFont="1" applyBorder="1" applyAlignment="1">
      <alignment horizontal="left" vertical="top" wrapText="1"/>
    </xf>
    <xf numFmtId="0" fontId="4" fillId="0" borderId="10" xfId="0" applyFont="1" applyBorder="1" applyAlignment="1">
      <alignment horizontal="left" vertical="top"/>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top"/>
    </xf>
    <xf numFmtId="0" fontId="4" fillId="0" borderId="18" xfId="0" applyFont="1" applyFill="1" applyBorder="1" applyAlignment="1">
      <alignment horizontal="left" vertical="top"/>
    </xf>
    <xf numFmtId="0" fontId="4" fillId="0" borderId="19" xfId="0" applyFont="1" applyBorder="1" applyAlignment="1">
      <alignment horizontal="left" vertical="top" wrapText="1"/>
    </xf>
    <xf numFmtId="0" fontId="4" fillId="0" borderId="20" xfId="0" applyFont="1" applyBorder="1" applyAlignment="1">
      <alignment horizontal="left" vertical="top"/>
    </xf>
    <xf numFmtId="0" fontId="4" fillId="0" borderId="20" xfId="0" applyFont="1" applyBorder="1" applyAlignment="1">
      <alignment horizontal="left" vertical="top" wrapText="1"/>
    </xf>
    <xf numFmtId="0" fontId="4" fillId="0" borderId="21" xfId="0" applyFont="1" applyBorder="1" applyAlignment="1">
      <alignment horizontal="left" vertical="top"/>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xf>
    <xf numFmtId="0" fontId="4" fillId="0" borderId="10" xfId="0" applyFont="1" applyBorder="1" applyAlignment="1">
      <alignment horizontal="left" vertical="top" wrapText="1"/>
    </xf>
    <xf numFmtId="0" fontId="4" fillId="0" borderId="18" xfId="0" applyFont="1" applyBorder="1" applyAlignment="1">
      <alignment horizontal="left" vertical="top"/>
    </xf>
    <xf numFmtId="0" fontId="0" fillId="0" borderId="0" xfId="0" applyFill="1" applyAlignment="1">
      <alignment/>
    </xf>
    <xf numFmtId="0" fontId="4" fillId="0" borderId="71" xfId="0" applyFont="1" applyBorder="1" applyAlignment="1">
      <alignment horizontal="left" vertical="top" wrapText="1"/>
    </xf>
    <xf numFmtId="0" fontId="4" fillId="0" borderId="64" xfId="0" applyFont="1" applyBorder="1" applyAlignment="1">
      <alignment horizontal="left" vertical="top"/>
    </xf>
    <xf numFmtId="0" fontId="15" fillId="0" borderId="32" xfId="0" applyFont="1" applyFill="1" applyBorder="1" applyAlignment="1">
      <alignment/>
    </xf>
    <xf numFmtId="0" fontId="0" fillId="0" borderId="34" xfId="0" applyBorder="1" applyAlignment="1">
      <alignment/>
    </xf>
    <xf numFmtId="0" fontId="15" fillId="0" borderId="19" xfId="0" applyFont="1" applyFill="1" applyBorder="1" applyAlignment="1">
      <alignment/>
    </xf>
    <xf numFmtId="0" fontId="0" fillId="0" borderId="20" xfId="0" applyBorder="1" applyAlignment="1">
      <alignment/>
    </xf>
    <xf numFmtId="0" fontId="15" fillId="0" borderId="65" xfId="0" applyFont="1" applyBorder="1" applyAlignment="1">
      <alignment horizontal="left"/>
    </xf>
    <xf numFmtId="0" fontId="0" fillId="0" borderId="50" xfId="0" applyBorder="1" applyAlignment="1">
      <alignment horizontal="left"/>
    </xf>
    <xf numFmtId="0" fontId="0" fillId="0" borderId="73" xfId="0" applyBorder="1" applyAlignment="1">
      <alignment horizontal="left"/>
    </xf>
    <xf numFmtId="0" fontId="15" fillId="0" borderId="51" xfId="0" applyFont="1" applyBorder="1" applyAlignment="1">
      <alignment/>
    </xf>
    <xf numFmtId="0" fontId="0" fillId="0" borderId="47" xfId="0" applyBorder="1" applyAlignment="1">
      <alignment/>
    </xf>
    <xf numFmtId="0" fontId="0" fillId="0" borderId="48" xfId="0" applyBorder="1" applyAlignment="1">
      <alignment/>
    </xf>
    <xf numFmtId="0" fontId="3" fillId="0" borderId="67" xfId="0" applyFont="1" applyBorder="1" applyAlignment="1">
      <alignment horizontal="center"/>
    </xf>
    <xf numFmtId="0" fontId="3" fillId="0" borderId="44" xfId="0" applyFont="1" applyBorder="1" applyAlignment="1">
      <alignment horizontal="center"/>
    </xf>
    <xf numFmtId="0" fontId="0" fillId="0" borderId="44" xfId="0" applyBorder="1" applyAlignment="1">
      <alignment/>
    </xf>
    <xf numFmtId="0" fontId="0" fillId="0" borderId="37" xfId="0" applyBorder="1" applyAlignment="1">
      <alignment/>
    </xf>
    <xf numFmtId="0" fontId="0" fillId="0" borderId="37" xfId="0" applyBorder="1" applyAlignment="1">
      <alignment horizontal="center"/>
    </xf>
    <xf numFmtId="0" fontId="0" fillId="11" borderId="0" xfId="0" applyFill="1" applyAlignment="1">
      <alignment wrapText="1"/>
    </xf>
  </cellXfs>
  <cellStyles count="166">
    <cellStyle name="Normal" xfId="0"/>
    <cellStyle name="20% - Accent1" xfId="15"/>
    <cellStyle name="20% - Accent1 2" xfId="16"/>
    <cellStyle name="20% - Accent1 2 2" xfId="17"/>
    <cellStyle name="20% - Accent1 3" xfId="18"/>
    <cellStyle name="20% - Accent2" xfId="19"/>
    <cellStyle name="20% - Accent2 2" xfId="20"/>
    <cellStyle name="20% - Accent2 2 2" xfId="21"/>
    <cellStyle name="20% - Accent2 3" xfId="22"/>
    <cellStyle name="20% - Accent3" xfId="23"/>
    <cellStyle name="20% - Accent3 2" xfId="24"/>
    <cellStyle name="20% - Accent3 2 2" xfId="25"/>
    <cellStyle name="20% - Accent3 3" xfId="26"/>
    <cellStyle name="20% - Accent4" xfId="27"/>
    <cellStyle name="20% - Accent4 2" xfId="28"/>
    <cellStyle name="20% - Accent4 2 2" xfId="29"/>
    <cellStyle name="20% - Accent4 3" xfId="30"/>
    <cellStyle name="20% - Accent5" xfId="31"/>
    <cellStyle name="20% - Accent5 2" xfId="32"/>
    <cellStyle name="20% - Accent5 2 2" xfId="33"/>
    <cellStyle name="20% - Accent5 3" xfId="34"/>
    <cellStyle name="20% - Accent6" xfId="35"/>
    <cellStyle name="20% - Accent6 2" xfId="36"/>
    <cellStyle name="20% - Accent6 2 2" xfId="37"/>
    <cellStyle name="20% - Accent6 3" xfId="38"/>
    <cellStyle name="40% - Accent1" xfId="39"/>
    <cellStyle name="40% - Accent1 2" xfId="40"/>
    <cellStyle name="40% - Accent1 2 2" xfId="41"/>
    <cellStyle name="40% - Accent1 3" xfId="42"/>
    <cellStyle name="40% - Accent2" xfId="43"/>
    <cellStyle name="40% - Accent2 2" xfId="44"/>
    <cellStyle name="40% - Accent2 2 2" xfId="45"/>
    <cellStyle name="40% - Accent2 3" xfId="46"/>
    <cellStyle name="40% - Accent3" xfId="47"/>
    <cellStyle name="40% - Accent3 2" xfId="48"/>
    <cellStyle name="40% - Accent3 2 2" xfId="49"/>
    <cellStyle name="40% - Accent3 3" xfId="50"/>
    <cellStyle name="40% - Accent4" xfId="51"/>
    <cellStyle name="40% - Accent4 2" xfId="52"/>
    <cellStyle name="40% - Accent4 2 2" xfId="53"/>
    <cellStyle name="40% - Accent4 3" xfId="54"/>
    <cellStyle name="40% - Accent5" xfId="55"/>
    <cellStyle name="40% - Accent5 2" xfId="56"/>
    <cellStyle name="40% - Accent5 2 2" xfId="57"/>
    <cellStyle name="40% - Accent5 3" xfId="58"/>
    <cellStyle name="40% - Accent6" xfId="59"/>
    <cellStyle name="40% - Accent6 2" xfId="60"/>
    <cellStyle name="40% - Accent6 2 2" xfId="61"/>
    <cellStyle name="40% - Accent6 3" xfId="62"/>
    <cellStyle name="60% - Accent1" xfId="63"/>
    <cellStyle name="60% - Accent1 2" xfId="64"/>
    <cellStyle name="60% - Accent1 2 2" xfId="65"/>
    <cellStyle name="60% - Accent2" xfId="66"/>
    <cellStyle name="60% - Accent2 2" xfId="67"/>
    <cellStyle name="60% - Accent2 2 2" xfId="68"/>
    <cellStyle name="60% - Accent3" xfId="69"/>
    <cellStyle name="60% - Accent3 2" xfId="70"/>
    <cellStyle name="60% - Accent3 2 2" xfId="71"/>
    <cellStyle name="60% - Accent4" xfId="72"/>
    <cellStyle name="60% - Accent4 2" xfId="73"/>
    <cellStyle name="60% - Accent4 2 2" xfId="74"/>
    <cellStyle name="60% - Accent5" xfId="75"/>
    <cellStyle name="60% - Accent5 2" xfId="76"/>
    <cellStyle name="60% - Accent5 2 2" xfId="77"/>
    <cellStyle name="60% - Accent6" xfId="78"/>
    <cellStyle name="60% - Accent6 2" xfId="79"/>
    <cellStyle name="60% - Accent6 2 2" xfId="80"/>
    <cellStyle name="Accent1" xfId="81"/>
    <cellStyle name="Accent1 2" xfId="82"/>
    <cellStyle name="Accent1 2 2" xfId="83"/>
    <cellStyle name="Accent2" xfId="84"/>
    <cellStyle name="Accent2 2" xfId="85"/>
    <cellStyle name="Accent2 2 2" xfId="86"/>
    <cellStyle name="Accent3" xfId="87"/>
    <cellStyle name="Accent3 2" xfId="88"/>
    <cellStyle name="Accent3 2 2" xfId="89"/>
    <cellStyle name="Accent4" xfId="90"/>
    <cellStyle name="Accent4 2" xfId="91"/>
    <cellStyle name="Accent4 2 2" xfId="92"/>
    <cellStyle name="Accent5" xfId="93"/>
    <cellStyle name="Accent5 2" xfId="94"/>
    <cellStyle name="Accent5 2 2" xfId="95"/>
    <cellStyle name="Accent6" xfId="96"/>
    <cellStyle name="Accent6 2" xfId="97"/>
    <cellStyle name="Accent6 2 2" xfId="98"/>
    <cellStyle name="Bad" xfId="99"/>
    <cellStyle name="Bad 2" xfId="100"/>
    <cellStyle name="Bad 2 2" xfId="101"/>
    <cellStyle name="Calculation" xfId="102"/>
    <cellStyle name="Calculation 2" xfId="103"/>
    <cellStyle name="Calculation 2 2" xfId="104"/>
    <cellStyle name="Check Cell" xfId="105"/>
    <cellStyle name="Check Cell 2" xfId="106"/>
    <cellStyle name="Check Cell 2 2" xfId="107"/>
    <cellStyle name="Comma" xfId="108"/>
    <cellStyle name="Comma [0]" xfId="109"/>
    <cellStyle name="Currency" xfId="110"/>
    <cellStyle name="Currency [0]" xfId="111"/>
    <cellStyle name="Explanatory Text" xfId="112"/>
    <cellStyle name="Explanatory Text 2" xfId="113"/>
    <cellStyle name="Explanatory Text 2 2" xfId="114"/>
    <cellStyle name="Good" xfId="115"/>
    <cellStyle name="Good 2" xfId="116"/>
    <cellStyle name="Good 2 2" xfId="117"/>
    <cellStyle name="Heading 1" xfId="118"/>
    <cellStyle name="Heading 1 2" xfId="119"/>
    <cellStyle name="Heading 1 2 2" xfId="120"/>
    <cellStyle name="Heading 2" xfId="121"/>
    <cellStyle name="Heading 2 2" xfId="122"/>
    <cellStyle name="Heading 2 2 2" xfId="123"/>
    <cellStyle name="Heading 3" xfId="124"/>
    <cellStyle name="Heading 3 2" xfId="125"/>
    <cellStyle name="Heading 3 2 2" xfId="126"/>
    <cellStyle name="Heading 4" xfId="127"/>
    <cellStyle name="Heading 4 2" xfId="128"/>
    <cellStyle name="Heading 4 2 2" xfId="129"/>
    <cellStyle name="Hyperlink" xfId="130"/>
    <cellStyle name="Hyperlink 2" xfId="131"/>
    <cellStyle name="Input" xfId="132"/>
    <cellStyle name="Input 2" xfId="133"/>
    <cellStyle name="Input 2 2" xfId="134"/>
    <cellStyle name="Linked Cell" xfId="135"/>
    <cellStyle name="Linked Cell 2" xfId="136"/>
    <cellStyle name="Linked Cell 2 2" xfId="137"/>
    <cellStyle name="Neutral" xfId="138"/>
    <cellStyle name="Neutral 2" xfId="139"/>
    <cellStyle name="Neutral 2 2" xfId="140"/>
    <cellStyle name="Normal 2" xfId="141"/>
    <cellStyle name="Normal 2 2" xfId="142"/>
    <cellStyle name="Normal 2 3" xfId="143"/>
    <cellStyle name="Normal 2 4" xfId="144"/>
    <cellStyle name="Normal 2 4 2" xfId="145"/>
    <cellStyle name="Normal 2 5" xfId="146"/>
    <cellStyle name="Normal 2 6" xfId="147"/>
    <cellStyle name="Normal 3" xfId="148"/>
    <cellStyle name="Normal 3 2" xfId="149"/>
    <cellStyle name="Normal 4" xfId="150"/>
    <cellStyle name="Normal 4 2" xfId="151"/>
    <cellStyle name="Normal 5" xfId="152"/>
    <cellStyle name="Normal 5 2" xfId="153"/>
    <cellStyle name="Normal 6" xfId="154"/>
    <cellStyle name="Normal 6 2" xfId="155"/>
    <cellStyle name="Normal 6 3" xfId="156"/>
    <cellStyle name="Normal 7" xfId="157"/>
    <cellStyle name="Normal 7 2" xfId="158"/>
    <cellStyle name="Normal 8" xfId="159"/>
    <cellStyle name="Normal 9" xfId="160"/>
    <cellStyle name="Normal 9 2" xfId="161"/>
    <cellStyle name="Note" xfId="162"/>
    <cellStyle name="Note 2" xfId="163"/>
    <cellStyle name="Note 2 2" xfId="164"/>
    <cellStyle name="Output" xfId="165"/>
    <cellStyle name="Output 2" xfId="166"/>
    <cellStyle name="Output 2 2" xfId="167"/>
    <cellStyle name="Percent" xfId="168"/>
    <cellStyle name="Percent 2" xfId="169"/>
    <cellStyle name="Percent 3" xfId="170"/>
    <cellStyle name="Title" xfId="171"/>
    <cellStyle name="Title 2" xfId="172"/>
    <cellStyle name="Title 2 2" xfId="173"/>
    <cellStyle name="Total" xfId="174"/>
    <cellStyle name="Total 2" xfId="175"/>
    <cellStyle name="Total 2 2" xfId="176"/>
    <cellStyle name="Warning Text" xfId="177"/>
    <cellStyle name="Warning Text 2" xfId="178"/>
    <cellStyle name="Warning Text 2 2" xfId="1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cJobs\_01000\01045\Excel\01568-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cJobs\_01500\01518\Excel\01518-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cJobs\_01000\01045\Excel\01045-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ate%20Wilson\Desktop\Kunzman%20Projects\5597%20Shearwater,%20Temecula\5597tab.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Z:\Jobs\7000-7249\7229a%20Park%20Avenue%20&amp;%20Iowa%20Street%20Project%20-%20AQ\Excel\7229ata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6-1"/>
      <sheetName val="6-2"/>
      <sheetName val="6-3"/>
      <sheetName val="6-4"/>
      <sheetName val="6-5"/>
      <sheetName val="6-6"/>
      <sheetName val="6-7"/>
      <sheetName val="6-8 Prop Transp Program"/>
      <sheetName val="Summary for Oak Valley"/>
      <sheetName val="OV Midblock traffic volumes"/>
      <sheetName val="Oak Valley Inter. Imps"/>
      <sheetName val="GP MidBlock Configs"/>
      <sheetName val="Overall Program"/>
      <sheetName val="Agency chart"/>
      <sheetName val="Sheet1"/>
      <sheetName val="Agency Breakdown"/>
      <sheetName val="Category"/>
      <sheetName val="AM Peak Hr"/>
      <sheetName val="PM Peak HR"/>
      <sheetName val="Oak Valley Intersection Counts"/>
      <sheetName val="Intersections"/>
      <sheetName val="OV Offsite Alt."/>
      <sheetName val="Summary Alt."/>
      <sheetName val="Combined Off-Site Arterials "/>
      <sheetName val="Combined Intersections"/>
      <sheetName val="Fees by Land Use"/>
      <sheetName val="Land Use"/>
      <sheetName val="Lookups"/>
    </sheetNames>
    <sheetDataSet>
      <sheetData sheetId="9">
        <row r="3">
          <cell r="A3">
            <v>1</v>
          </cell>
          <cell r="B3" t="str">
            <v>Cherry Valley Boulevard</v>
          </cell>
          <cell r="C3" t="str">
            <v>Desert Lawn Drive</v>
          </cell>
          <cell r="D3" t="str">
            <v>Beckwith Avenue</v>
          </cell>
          <cell r="E3" t="str">
            <v>No</v>
          </cell>
          <cell r="F3" t="str">
            <v>Yes</v>
          </cell>
          <cell r="G3" t="str">
            <v>Yes</v>
          </cell>
          <cell r="J3">
            <v>1</v>
          </cell>
          <cell r="K3">
            <v>1</v>
          </cell>
          <cell r="L3">
            <v>1</v>
          </cell>
          <cell r="M3">
            <v>0</v>
          </cell>
          <cell r="AD3">
            <v>1</v>
          </cell>
          <cell r="AE3">
            <v>1</v>
          </cell>
          <cell r="AF3">
            <v>1</v>
          </cell>
          <cell r="AG3">
            <v>0</v>
          </cell>
          <cell r="AH3">
            <v>0</v>
          </cell>
          <cell r="AI3">
            <v>0</v>
          </cell>
          <cell r="AJ3">
            <v>0</v>
          </cell>
          <cell r="AK3">
            <v>0</v>
          </cell>
          <cell r="AO3" t="e">
            <v>#DIV/0!</v>
          </cell>
          <cell r="AP3" t="e">
            <v>#DIV/0!</v>
          </cell>
          <cell r="AQ3" t="e">
            <v>#DIV/0!</v>
          </cell>
          <cell r="AR3" t="e">
            <v>#DIV/0!</v>
          </cell>
          <cell r="AS3" t="e">
            <v>#DIV/0!</v>
          </cell>
          <cell r="AT3" t="e">
            <v>#DIV/0!</v>
          </cell>
          <cell r="AU3">
            <v>0</v>
          </cell>
        </row>
        <row r="4">
          <cell r="A4">
            <v>1.1</v>
          </cell>
          <cell r="B4" t="str">
            <v>Cherry Valley Boulevard</v>
          </cell>
          <cell r="C4" t="str">
            <v>G Street/Desert Lawn Drive</v>
          </cell>
          <cell r="D4" t="str">
            <v>Roberts Road</v>
          </cell>
          <cell r="E4" t="str">
            <v>Yes</v>
          </cell>
          <cell r="F4" t="str">
            <v>No</v>
          </cell>
          <cell r="G4" t="str">
            <v>Yes</v>
          </cell>
          <cell r="H4">
            <v>0</v>
          </cell>
          <cell r="I4">
            <v>38300</v>
          </cell>
          <cell r="J4">
            <v>1</v>
          </cell>
          <cell r="K4">
            <v>1</v>
          </cell>
          <cell r="L4">
            <v>1</v>
          </cell>
          <cell r="M4">
            <v>38300</v>
          </cell>
          <cell r="Q4">
            <v>1</v>
          </cell>
          <cell r="U4">
            <v>4900</v>
          </cell>
          <cell r="Y4">
            <v>3900</v>
          </cell>
          <cell r="AC4">
            <v>17600</v>
          </cell>
          <cell r="AD4">
            <v>1</v>
          </cell>
          <cell r="AE4">
            <v>1</v>
          </cell>
          <cell r="AF4">
            <v>1</v>
          </cell>
          <cell r="AG4">
            <v>11899</v>
          </cell>
          <cell r="AH4">
            <v>38300</v>
          </cell>
          <cell r="AI4">
            <v>8801</v>
          </cell>
          <cell r="AJ4">
            <v>1</v>
          </cell>
          <cell r="AK4">
            <v>4900</v>
          </cell>
          <cell r="AL4">
            <v>3900</v>
          </cell>
          <cell r="AM4">
            <v>17600</v>
          </cell>
          <cell r="AN4">
            <v>11899</v>
          </cell>
          <cell r="AO4">
            <v>0.2297911227154047</v>
          </cell>
          <cell r="AP4">
            <v>2.6109660574412533E-05</v>
          </cell>
          <cell r="AQ4">
            <v>0.1279373368146214</v>
          </cell>
          <cell r="AR4">
            <v>0.10182767624020887</v>
          </cell>
          <cell r="AS4">
            <v>0.4595300261096606</v>
          </cell>
          <cell r="AT4">
            <v>0.3106788511749347</v>
          </cell>
          <cell r="AU4">
            <v>393007.57575757575</v>
          </cell>
          <cell r="AV4">
            <v>90309.6520689928</v>
          </cell>
          <cell r="AW4">
            <v>10.261294406203023</v>
          </cell>
          <cell r="AX4">
            <v>50280.34259039481</v>
          </cell>
          <cell r="AY4">
            <v>40019.048184191786</v>
          </cell>
          <cell r="AZ4">
            <v>180598.7815491732</v>
          </cell>
          <cell r="BA4">
            <v>122099.14213940976</v>
          </cell>
        </row>
        <row r="5">
          <cell r="A5">
            <v>1.2</v>
          </cell>
          <cell r="B5" t="str">
            <v>Cherry Valley Boulevard</v>
          </cell>
          <cell r="C5" t="str">
            <v>Roberts Road</v>
          </cell>
          <cell r="D5" t="str">
            <v>I-10 Interchange</v>
          </cell>
          <cell r="E5" t="str">
            <v>Yes</v>
          </cell>
          <cell r="F5" t="str">
            <v>Yes</v>
          </cell>
          <cell r="G5" t="str">
            <v>No</v>
          </cell>
          <cell r="H5">
            <v>1800</v>
          </cell>
          <cell r="I5">
            <v>49200</v>
          </cell>
          <cell r="J5">
            <v>1</v>
          </cell>
          <cell r="K5">
            <v>1</v>
          </cell>
          <cell r="L5">
            <v>1</v>
          </cell>
          <cell r="M5">
            <v>47400</v>
          </cell>
          <cell r="Q5">
            <v>1</v>
          </cell>
          <cell r="U5">
            <v>8400</v>
          </cell>
          <cell r="Y5">
            <v>11300</v>
          </cell>
          <cell r="AC5">
            <v>17600</v>
          </cell>
          <cell r="AD5">
            <v>1</v>
          </cell>
          <cell r="AE5">
            <v>1</v>
          </cell>
          <cell r="AF5">
            <v>1</v>
          </cell>
          <cell r="AG5">
            <v>10099</v>
          </cell>
          <cell r="AH5">
            <v>47400</v>
          </cell>
          <cell r="AI5">
            <v>19701</v>
          </cell>
          <cell r="AJ5">
            <v>1</v>
          </cell>
          <cell r="AK5">
            <v>8400</v>
          </cell>
          <cell r="AL5">
            <v>11300</v>
          </cell>
          <cell r="AM5">
            <v>17600</v>
          </cell>
          <cell r="AN5">
            <v>10099</v>
          </cell>
          <cell r="AO5">
            <v>0.4156329113924051</v>
          </cell>
          <cell r="AP5">
            <v>2.109704641350211E-05</v>
          </cell>
          <cell r="AQ5">
            <v>0.17721518987341772</v>
          </cell>
          <cell r="AR5">
            <v>0.23839662447257384</v>
          </cell>
          <cell r="AS5">
            <v>0.37130801687763715</v>
          </cell>
          <cell r="AT5">
            <v>0.2130590717299578</v>
          </cell>
          <cell r="AU5">
            <v>786015.1515151515</v>
          </cell>
          <cell r="AV5">
            <v>326693.76582278486</v>
          </cell>
          <cell r="AW5">
            <v>16.582598133231045</v>
          </cell>
          <cell r="AX5">
            <v>139293.82431914078</v>
          </cell>
          <cell r="AY5">
            <v>187383.3589055108</v>
          </cell>
          <cell r="AZ5">
            <v>291853.72714486637</v>
          </cell>
          <cell r="BA5">
            <v>167467.65854750032</v>
          </cell>
        </row>
        <row r="6">
          <cell r="A6">
            <v>1.3</v>
          </cell>
          <cell r="B6" t="str">
            <v>Cherry Valley / I-10</v>
          </cell>
          <cell r="E6" t="str">
            <v>Yes</v>
          </cell>
          <cell r="F6" t="str">
            <v>Yes</v>
          </cell>
          <cell r="G6" t="str">
            <v>No</v>
          </cell>
          <cell r="H6">
            <v>3600</v>
          </cell>
          <cell r="I6">
            <v>35600</v>
          </cell>
          <cell r="J6">
            <v>1</v>
          </cell>
          <cell r="K6">
            <v>1</v>
          </cell>
          <cell r="L6">
            <v>1</v>
          </cell>
          <cell r="M6">
            <v>32000</v>
          </cell>
          <cell r="Q6">
            <v>1</v>
          </cell>
          <cell r="U6">
            <v>5400</v>
          </cell>
          <cell r="Y6">
            <v>6900</v>
          </cell>
          <cell r="AC6">
            <v>10600</v>
          </cell>
          <cell r="AD6">
            <v>1</v>
          </cell>
          <cell r="AE6">
            <v>1</v>
          </cell>
          <cell r="AF6">
            <v>1</v>
          </cell>
          <cell r="AG6">
            <v>9099</v>
          </cell>
          <cell r="AH6">
            <v>32000</v>
          </cell>
          <cell r="AI6">
            <v>12301</v>
          </cell>
          <cell r="AJ6">
            <v>1</v>
          </cell>
          <cell r="AK6">
            <v>5400</v>
          </cell>
          <cell r="AL6">
            <v>6900</v>
          </cell>
          <cell r="AM6">
            <v>10600</v>
          </cell>
          <cell r="AN6">
            <v>9099</v>
          </cell>
          <cell r="AO6">
            <v>0.38440625000000006</v>
          </cell>
          <cell r="AP6">
            <v>3.125E-05</v>
          </cell>
          <cell r="AQ6">
            <v>0.16875</v>
          </cell>
          <cell r="AR6">
            <v>0.215625</v>
          </cell>
          <cell r="AS6">
            <v>0.33125</v>
          </cell>
          <cell r="AT6">
            <v>0.28434375</v>
          </cell>
          <cell r="AU6">
            <v>14500000</v>
          </cell>
          <cell r="AV6">
            <v>5573890.625</v>
          </cell>
          <cell r="AW6">
            <v>453.125</v>
          </cell>
          <cell r="AX6">
            <v>2446875</v>
          </cell>
          <cell r="AY6">
            <v>3126562.5</v>
          </cell>
          <cell r="AZ6">
            <v>4803125</v>
          </cell>
          <cell r="BA6">
            <v>4122984.375</v>
          </cell>
        </row>
        <row r="7">
          <cell r="A7">
            <v>1.4</v>
          </cell>
          <cell r="B7" t="str">
            <v>Cherry Valley Boulevard</v>
          </cell>
          <cell r="C7" t="str">
            <v>I-10 Interchange</v>
          </cell>
          <cell r="D7" t="str">
            <v>Calimesa Boulevard</v>
          </cell>
          <cell r="E7" t="str">
            <v>Yes</v>
          </cell>
          <cell r="F7" t="str">
            <v>Yes</v>
          </cell>
          <cell r="G7" t="str">
            <v>No</v>
          </cell>
          <cell r="H7">
            <v>4300</v>
          </cell>
          <cell r="I7">
            <v>20200</v>
          </cell>
          <cell r="J7">
            <v>1</v>
          </cell>
          <cell r="K7">
            <v>1</v>
          </cell>
          <cell r="L7">
            <v>1</v>
          </cell>
          <cell r="M7">
            <v>15900</v>
          </cell>
          <cell r="Q7">
            <v>1</v>
          </cell>
          <cell r="U7">
            <v>2500</v>
          </cell>
          <cell r="Y7">
            <v>2600</v>
          </cell>
          <cell r="AC7">
            <v>3600</v>
          </cell>
          <cell r="AD7">
            <v>1</v>
          </cell>
          <cell r="AE7">
            <v>1</v>
          </cell>
          <cell r="AF7">
            <v>1</v>
          </cell>
          <cell r="AG7">
            <v>7199</v>
          </cell>
          <cell r="AH7">
            <v>15900</v>
          </cell>
          <cell r="AI7">
            <v>5101</v>
          </cell>
          <cell r="AJ7">
            <v>1</v>
          </cell>
          <cell r="AK7">
            <v>2500</v>
          </cell>
          <cell r="AL7">
            <v>2600</v>
          </cell>
          <cell r="AM7">
            <v>3600</v>
          </cell>
          <cell r="AN7">
            <v>7199</v>
          </cell>
          <cell r="AO7">
            <v>0.32081761006289305</v>
          </cell>
          <cell r="AP7">
            <v>6.289308176100629E-05</v>
          </cell>
          <cell r="AQ7">
            <v>0.15723270440251572</v>
          </cell>
          <cell r="AR7">
            <v>0.16352201257861634</v>
          </cell>
          <cell r="AS7">
            <v>0.22641509433962265</v>
          </cell>
          <cell r="AT7">
            <v>0.4527672955974843</v>
          </cell>
          <cell r="AU7">
            <v>275105.303030303</v>
          </cell>
          <cell r="AV7">
            <v>88258.62583380978</v>
          </cell>
          <cell r="AW7">
            <v>17.302220316371255</v>
          </cell>
          <cell r="AX7">
            <v>43255.55079092814</v>
          </cell>
          <cell r="AY7">
            <v>44985.77282256527</v>
          </cell>
          <cell r="AZ7">
            <v>62287.99313893652</v>
          </cell>
          <cell r="BA7">
            <v>124558.68405755669</v>
          </cell>
        </row>
        <row r="8">
          <cell r="A8">
            <v>1.5</v>
          </cell>
          <cell r="B8" t="str">
            <v>Cherry Valley Boulevard</v>
          </cell>
          <cell r="C8" t="str">
            <v>Calimesa Boulevard</v>
          </cell>
          <cell r="D8" t="str">
            <v>Beckwith Avenue</v>
          </cell>
          <cell r="E8" t="str">
            <v>Yes</v>
          </cell>
          <cell r="F8" t="str">
            <v>Yes</v>
          </cell>
          <cell r="G8" t="str">
            <v>No</v>
          </cell>
          <cell r="H8">
            <v>5100</v>
          </cell>
          <cell r="I8">
            <v>19500</v>
          </cell>
          <cell r="J8">
            <v>1</v>
          </cell>
          <cell r="K8">
            <v>1</v>
          </cell>
          <cell r="L8">
            <v>1</v>
          </cell>
          <cell r="M8">
            <v>14400</v>
          </cell>
          <cell r="Q8">
            <v>1</v>
          </cell>
          <cell r="U8">
            <v>1800</v>
          </cell>
          <cell r="Y8">
            <v>2200</v>
          </cell>
          <cell r="AC8">
            <v>3600</v>
          </cell>
          <cell r="AD8">
            <v>1</v>
          </cell>
          <cell r="AE8">
            <v>1</v>
          </cell>
          <cell r="AF8">
            <v>1</v>
          </cell>
          <cell r="AG8">
            <v>6799</v>
          </cell>
          <cell r="AH8">
            <v>14400</v>
          </cell>
          <cell r="AI8">
            <v>4001</v>
          </cell>
          <cell r="AJ8">
            <v>1</v>
          </cell>
          <cell r="AK8">
            <v>1800</v>
          </cell>
          <cell r="AL8">
            <v>2200</v>
          </cell>
          <cell r="AM8">
            <v>3600</v>
          </cell>
          <cell r="AN8">
            <v>6799</v>
          </cell>
          <cell r="AO8">
            <v>0.27784722222222225</v>
          </cell>
          <cell r="AP8">
            <v>6.944444444444444E-05</v>
          </cell>
          <cell r="AQ8">
            <v>0.125</v>
          </cell>
          <cell r="AR8">
            <v>0.1527777777777778</v>
          </cell>
          <cell r="AS8">
            <v>0.25</v>
          </cell>
          <cell r="AT8">
            <v>0.47215277777777775</v>
          </cell>
          <cell r="AU8">
            <v>432308.3333333334</v>
          </cell>
          <cell r="AV8">
            <v>120115.6695601852</v>
          </cell>
          <cell r="AW8">
            <v>30.021412037037038</v>
          </cell>
          <cell r="AX8">
            <v>54038.54166666667</v>
          </cell>
          <cell r="AY8">
            <v>66047.10648148149</v>
          </cell>
          <cell r="AZ8">
            <v>108077.08333333334</v>
          </cell>
          <cell r="BA8">
            <v>204115.58043981483</v>
          </cell>
        </row>
        <row r="9">
          <cell r="A9">
            <v>7.1</v>
          </cell>
          <cell r="B9" t="str">
            <v>G Street</v>
          </cell>
          <cell r="C9" t="str">
            <v>Oak Valley Parkway</v>
          </cell>
          <cell r="D9" t="str">
            <v>North Project Boundary</v>
          </cell>
          <cell r="E9" t="str">
            <v>Yes</v>
          </cell>
          <cell r="F9" t="str">
            <v>No</v>
          </cell>
          <cell r="G9" t="str">
            <v>Yes</v>
          </cell>
          <cell r="H9">
            <v>0</v>
          </cell>
          <cell r="I9">
            <v>9600</v>
          </cell>
          <cell r="J9">
            <v>1</v>
          </cell>
          <cell r="K9">
            <v>1</v>
          </cell>
          <cell r="L9">
            <v>1</v>
          </cell>
          <cell r="M9">
            <v>9600</v>
          </cell>
          <cell r="Q9">
            <v>1100</v>
          </cell>
          <cell r="U9">
            <v>1300</v>
          </cell>
          <cell r="Y9">
            <v>3400</v>
          </cell>
          <cell r="AC9">
            <v>3800</v>
          </cell>
          <cell r="AD9">
            <v>1</v>
          </cell>
          <cell r="AE9">
            <v>1</v>
          </cell>
          <cell r="AF9">
            <v>1</v>
          </cell>
          <cell r="AG9">
            <v>0</v>
          </cell>
          <cell r="AH9">
            <v>9600</v>
          </cell>
          <cell r="AI9">
            <v>5800</v>
          </cell>
          <cell r="AJ9">
            <v>1100</v>
          </cell>
          <cell r="AK9">
            <v>1300</v>
          </cell>
          <cell r="AL9">
            <v>3400</v>
          </cell>
          <cell r="AM9">
            <v>3800</v>
          </cell>
          <cell r="AN9">
            <v>0</v>
          </cell>
          <cell r="AO9">
            <v>0.6041666666666667</v>
          </cell>
          <cell r="AP9">
            <v>0.11458333333333333</v>
          </cell>
          <cell r="AQ9">
            <v>0.13541666666666666</v>
          </cell>
          <cell r="AR9">
            <v>0.3541666666666667</v>
          </cell>
          <cell r="AS9">
            <v>0.3958333333333333</v>
          </cell>
          <cell r="AT9">
            <v>0</v>
          </cell>
          <cell r="AU9">
            <v>9674583.333333332</v>
          </cell>
          <cell r="AV9">
            <v>5845060.763888888</v>
          </cell>
          <cell r="AW9">
            <v>1108546.0069444443</v>
          </cell>
          <cell r="AX9">
            <v>1310099.8263888885</v>
          </cell>
          <cell r="AY9">
            <v>3426414.9305555555</v>
          </cell>
          <cell r="AZ9">
            <v>3829522.5694444436</v>
          </cell>
          <cell r="BA9">
            <v>0</v>
          </cell>
        </row>
        <row r="10">
          <cell r="A10">
            <v>7.2</v>
          </cell>
          <cell r="B10" t="str">
            <v>G Street</v>
          </cell>
          <cell r="C10" t="str">
            <v>North Project Boundary</v>
          </cell>
          <cell r="D10" t="str">
            <v>J Street</v>
          </cell>
          <cell r="E10" t="str">
            <v>Yes</v>
          </cell>
          <cell r="F10" t="str">
            <v>No</v>
          </cell>
          <cell r="G10" t="str">
            <v>Yes</v>
          </cell>
          <cell r="H10">
            <v>0</v>
          </cell>
          <cell r="I10">
            <v>10500</v>
          </cell>
          <cell r="J10">
            <v>1</v>
          </cell>
          <cell r="K10">
            <v>1</v>
          </cell>
          <cell r="L10">
            <v>1</v>
          </cell>
          <cell r="M10">
            <v>10500</v>
          </cell>
          <cell r="Q10">
            <v>1</v>
          </cell>
          <cell r="U10">
            <v>4300</v>
          </cell>
          <cell r="Y10">
            <v>400</v>
          </cell>
          <cell r="AC10">
            <v>5700</v>
          </cell>
          <cell r="AD10">
            <v>1</v>
          </cell>
          <cell r="AE10">
            <v>1</v>
          </cell>
          <cell r="AF10">
            <v>1</v>
          </cell>
          <cell r="AG10">
            <v>99</v>
          </cell>
          <cell r="AH10">
            <v>10500</v>
          </cell>
          <cell r="AI10">
            <v>4701</v>
          </cell>
          <cell r="AJ10">
            <v>1</v>
          </cell>
          <cell r="AK10">
            <v>4300</v>
          </cell>
          <cell r="AL10">
            <v>400</v>
          </cell>
          <cell r="AM10">
            <v>5700</v>
          </cell>
          <cell r="AN10">
            <v>99</v>
          </cell>
          <cell r="AO10">
            <v>0.44771428571428573</v>
          </cell>
          <cell r="AP10">
            <v>9.523809523809524E-05</v>
          </cell>
          <cell r="AQ10">
            <v>0.4095238095238095</v>
          </cell>
          <cell r="AR10">
            <v>0.0380952380952381</v>
          </cell>
          <cell r="AS10">
            <v>0.5428571428571428</v>
          </cell>
          <cell r="AT10">
            <v>0.009428571428571429</v>
          </cell>
          <cell r="AU10">
            <v>1759015.1515151516</v>
          </cell>
          <cell r="AV10">
            <v>787536.2121212122</v>
          </cell>
          <cell r="AW10">
            <v>167.52525252525254</v>
          </cell>
          <cell r="AX10">
            <v>720358.5858585859</v>
          </cell>
          <cell r="AY10">
            <v>67010.10101010102</v>
          </cell>
          <cell r="AZ10">
            <v>954893.9393939393</v>
          </cell>
          <cell r="BA10">
            <v>16585</v>
          </cell>
        </row>
        <row r="11">
          <cell r="A11">
            <v>8</v>
          </cell>
          <cell r="B11" t="str">
            <v>Brookside Avenue</v>
          </cell>
          <cell r="C11" t="str">
            <v>Desert Lawn Drive</v>
          </cell>
          <cell r="D11" t="str">
            <v>Beckwith Avenue</v>
          </cell>
          <cell r="E11" t="str">
            <v>Yes</v>
          </cell>
          <cell r="F11" t="str">
            <v>No</v>
          </cell>
          <cell r="G11" t="str">
            <v>No</v>
          </cell>
          <cell r="H11">
            <v>100</v>
          </cell>
          <cell r="I11">
            <v>16700</v>
          </cell>
          <cell r="J11">
            <v>1</v>
          </cell>
          <cell r="K11">
            <v>1</v>
          </cell>
          <cell r="L11">
            <v>1</v>
          </cell>
          <cell r="M11">
            <v>16600</v>
          </cell>
          <cell r="Q11">
            <v>1</v>
          </cell>
          <cell r="U11">
            <v>600</v>
          </cell>
          <cell r="Y11">
            <v>900</v>
          </cell>
          <cell r="AC11">
            <v>800</v>
          </cell>
          <cell r="AD11">
            <v>1</v>
          </cell>
          <cell r="AE11">
            <v>1</v>
          </cell>
          <cell r="AF11">
            <v>1</v>
          </cell>
          <cell r="AG11">
            <v>14299</v>
          </cell>
          <cell r="AH11">
            <v>16600</v>
          </cell>
          <cell r="AI11">
            <v>1501</v>
          </cell>
          <cell r="AJ11">
            <v>1</v>
          </cell>
          <cell r="AK11">
            <v>600</v>
          </cell>
          <cell r="AL11">
            <v>900</v>
          </cell>
          <cell r="AM11">
            <v>800</v>
          </cell>
          <cell r="AN11">
            <v>14299</v>
          </cell>
          <cell r="AO11">
            <v>0.09042168674698794</v>
          </cell>
          <cell r="AP11">
            <v>6.0240963855421684E-05</v>
          </cell>
          <cell r="AQ11">
            <v>0.03614457831325301</v>
          </cell>
          <cell r="AR11">
            <v>0.05421686746987952</v>
          </cell>
          <cell r="AS11">
            <v>0.04819277108433735</v>
          </cell>
          <cell r="AT11">
            <v>0.8613855421686747</v>
          </cell>
          <cell r="AU11">
            <v>879507.5757575758</v>
          </cell>
          <cell r="AV11">
            <v>79526.5585067543</v>
          </cell>
          <cell r="AW11">
            <v>52.982384081781674</v>
          </cell>
          <cell r="AX11">
            <v>31789.430449069005</v>
          </cell>
          <cell r="AY11">
            <v>47684.14567360351</v>
          </cell>
          <cell r="AZ11">
            <v>42385.90726542534</v>
          </cell>
          <cell r="BA11">
            <v>757595.1099853961</v>
          </cell>
        </row>
        <row r="12">
          <cell r="A12">
            <v>16</v>
          </cell>
          <cell r="B12" t="str">
            <v>Champions Drive</v>
          </cell>
          <cell r="C12" t="str">
            <v>J Street</v>
          </cell>
          <cell r="D12" t="str">
            <v>Desert Lawn Drive</v>
          </cell>
          <cell r="E12" t="str">
            <v>No</v>
          </cell>
          <cell r="F12" t="str">
            <v>No</v>
          </cell>
          <cell r="G12" t="str">
            <v>No</v>
          </cell>
          <cell r="J12">
            <v>1</v>
          </cell>
          <cell r="K12">
            <v>1</v>
          </cell>
          <cell r="L12">
            <v>1</v>
          </cell>
          <cell r="M12">
            <v>0</v>
          </cell>
          <cell r="AD12">
            <v>1</v>
          </cell>
          <cell r="AE12">
            <v>1</v>
          </cell>
          <cell r="AF12">
            <v>1</v>
          </cell>
          <cell r="AG12">
            <v>0</v>
          </cell>
          <cell r="AH12">
            <v>0</v>
          </cell>
          <cell r="AI12">
            <v>0</v>
          </cell>
          <cell r="AJ12">
            <v>0</v>
          </cell>
          <cell r="AK12">
            <v>0</v>
          </cell>
          <cell r="AL12">
            <v>0</v>
          </cell>
          <cell r="AM12">
            <v>0</v>
          </cell>
          <cell r="AN12">
            <v>0</v>
          </cell>
          <cell r="AO12" t="e">
            <v>#DIV/0!</v>
          </cell>
          <cell r="AP12" t="e">
            <v>#DIV/0!</v>
          </cell>
          <cell r="AQ12" t="e">
            <v>#DIV/0!</v>
          </cell>
          <cell r="AR12" t="e">
            <v>#DIV/0!</v>
          </cell>
          <cell r="AS12" t="e">
            <v>#DIV/0!</v>
          </cell>
          <cell r="AT12" t="e">
            <v>#DIV/0!</v>
          </cell>
          <cell r="AU12">
            <v>0</v>
          </cell>
          <cell r="AV12">
            <v>0</v>
          </cell>
        </row>
        <row r="13">
          <cell r="A13">
            <v>16.1</v>
          </cell>
          <cell r="B13" t="str">
            <v>Champions Drive</v>
          </cell>
          <cell r="C13" t="str">
            <v>J Street</v>
          </cell>
          <cell r="D13" t="str">
            <v>Clubhouse</v>
          </cell>
          <cell r="E13" t="str">
            <v>No</v>
          </cell>
          <cell r="F13" t="str">
            <v>No</v>
          </cell>
          <cell r="G13" t="str">
            <v>No</v>
          </cell>
          <cell r="J13">
            <v>1</v>
          </cell>
          <cell r="K13">
            <v>1</v>
          </cell>
          <cell r="L13">
            <v>1</v>
          </cell>
          <cell r="M13">
            <v>0</v>
          </cell>
          <cell r="AD13">
            <v>1</v>
          </cell>
          <cell r="AE13">
            <v>1</v>
          </cell>
          <cell r="AF13">
            <v>1</v>
          </cell>
          <cell r="AG13">
            <v>0</v>
          </cell>
          <cell r="AH13">
            <v>0</v>
          </cell>
          <cell r="AI13">
            <v>0</v>
          </cell>
          <cell r="AJ13">
            <v>0</v>
          </cell>
          <cell r="AK13">
            <v>0</v>
          </cell>
          <cell r="AL13">
            <v>0</v>
          </cell>
          <cell r="AM13">
            <v>0</v>
          </cell>
          <cell r="AN13">
            <v>0</v>
          </cell>
          <cell r="AO13" t="e">
            <v>#DIV/0!</v>
          </cell>
          <cell r="AP13" t="e">
            <v>#DIV/0!</v>
          </cell>
          <cell r="AQ13" t="e">
            <v>#DIV/0!</v>
          </cell>
          <cell r="AR13" t="e">
            <v>#DIV/0!</v>
          </cell>
          <cell r="AS13" t="e">
            <v>#DIV/0!</v>
          </cell>
          <cell r="AT13" t="e">
            <v>#DIV/0!</v>
          </cell>
          <cell r="AU13">
            <v>0</v>
          </cell>
          <cell r="AV13">
            <v>0</v>
          </cell>
        </row>
        <row r="14">
          <cell r="A14">
            <v>16.2</v>
          </cell>
          <cell r="B14" t="str">
            <v>Champions Drive</v>
          </cell>
          <cell r="C14" t="str">
            <v>Clubhouse</v>
          </cell>
          <cell r="D14" t="str">
            <v>Desert Lawn Drive</v>
          </cell>
          <cell r="E14" t="str">
            <v>No</v>
          </cell>
          <cell r="F14" t="str">
            <v>No</v>
          </cell>
          <cell r="G14" t="str">
            <v>No</v>
          </cell>
          <cell r="J14">
            <v>1</v>
          </cell>
          <cell r="K14">
            <v>1</v>
          </cell>
          <cell r="L14">
            <v>1</v>
          </cell>
          <cell r="M14">
            <v>0</v>
          </cell>
          <cell r="AD14">
            <v>1</v>
          </cell>
          <cell r="AE14">
            <v>1</v>
          </cell>
          <cell r="AF14">
            <v>1</v>
          </cell>
          <cell r="AG14">
            <v>0</v>
          </cell>
          <cell r="AH14">
            <v>0</v>
          </cell>
          <cell r="AI14">
            <v>0</v>
          </cell>
          <cell r="AJ14">
            <v>0</v>
          </cell>
          <cell r="AK14">
            <v>0</v>
          </cell>
          <cell r="AL14">
            <v>0</v>
          </cell>
          <cell r="AM14">
            <v>0</v>
          </cell>
          <cell r="AN14">
            <v>0</v>
          </cell>
          <cell r="AO14" t="e">
            <v>#DIV/0!</v>
          </cell>
          <cell r="AP14" t="e">
            <v>#DIV/0!</v>
          </cell>
          <cell r="AQ14" t="e">
            <v>#DIV/0!</v>
          </cell>
          <cell r="AR14" t="e">
            <v>#DIV/0!</v>
          </cell>
          <cell r="AS14" t="e">
            <v>#DIV/0!</v>
          </cell>
          <cell r="AT14" t="e">
            <v>#DIV/0!</v>
          </cell>
          <cell r="AU14">
            <v>0</v>
          </cell>
          <cell r="AV14">
            <v>0</v>
          </cell>
        </row>
        <row r="15">
          <cell r="A15">
            <v>21</v>
          </cell>
          <cell r="B15" t="str">
            <v>Roberts Road</v>
          </cell>
          <cell r="C15" t="str">
            <v>Sandalwood Drive</v>
          </cell>
          <cell r="D15" t="str">
            <v>Cherry Valley Boulevard</v>
          </cell>
          <cell r="E15" t="str">
            <v>No</v>
          </cell>
          <cell r="F15" t="str">
            <v>No</v>
          </cell>
          <cell r="G15" t="str">
            <v>Yes</v>
          </cell>
          <cell r="J15">
            <v>1</v>
          </cell>
          <cell r="K15">
            <v>1</v>
          </cell>
          <cell r="L15">
            <v>1</v>
          </cell>
          <cell r="M15">
            <v>0</v>
          </cell>
          <cell r="AD15">
            <v>1</v>
          </cell>
          <cell r="AE15">
            <v>1</v>
          </cell>
          <cell r="AF15">
            <v>1</v>
          </cell>
          <cell r="AG15">
            <v>0</v>
          </cell>
          <cell r="AH15">
            <v>0</v>
          </cell>
          <cell r="AI15">
            <v>0</v>
          </cell>
          <cell r="AJ15">
            <v>0</v>
          </cell>
          <cell r="AK15">
            <v>0</v>
          </cell>
          <cell r="AL15">
            <v>0</v>
          </cell>
          <cell r="AM15">
            <v>0</v>
          </cell>
          <cell r="AN15">
            <v>0</v>
          </cell>
          <cell r="AO15" t="e">
            <v>#DIV/0!</v>
          </cell>
          <cell r="AP15" t="e">
            <v>#DIV/0!</v>
          </cell>
          <cell r="AQ15" t="e">
            <v>#DIV/0!</v>
          </cell>
          <cell r="AR15" t="e">
            <v>#DIV/0!</v>
          </cell>
          <cell r="AS15" t="e">
            <v>#DIV/0!</v>
          </cell>
          <cell r="AT15" t="e">
            <v>#DIV/0!</v>
          </cell>
          <cell r="AV15">
            <v>0</v>
          </cell>
        </row>
        <row r="16">
          <cell r="A16">
            <v>21.1</v>
          </cell>
          <cell r="B16" t="str">
            <v>Roberts Road</v>
          </cell>
          <cell r="C16" t="str">
            <v>Street A</v>
          </cell>
          <cell r="D16" t="str">
            <v>Sandalwood Drive</v>
          </cell>
          <cell r="E16" t="str">
            <v>No</v>
          </cell>
          <cell r="F16" t="str">
            <v>No</v>
          </cell>
          <cell r="G16" t="str">
            <v>Yes</v>
          </cell>
          <cell r="H16">
            <v>0</v>
          </cell>
          <cell r="I16">
            <v>16200</v>
          </cell>
          <cell r="J16">
            <v>1</v>
          </cell>
          <cell r="K16">
            <v>1</v>
          </cell>
          <cell r="L16">
            <v>1</v>
          </cell>
          <cell r="M16">
            <v>16200</v>
          </cell>
          <cell r="Q16">
            <v>12500</v>
          </cell>
          <cell r="U16">
            <v>700</v>
          </cell>
          <cell r="Y16">
            <v>3000</v>
          </cell>
          <cell r="AC16">
            <v>1</v>
          </cell>
          <cell r="AD16">
            <v>1</v>
          </cell>
          <cell r="AE16">
            <v>1</v>
          </cell>
          <cell r="AF16">
            <v>1</v>
          </cell>
          <cell r="AG16">
            <v>-1</v>
          </cell>
          <cell r="AH16">
            <v>16200</v>
          </cell>
          <cell r="AI16">
            <v>16200</v>
          </cell>
          <cell r="AJ16">
            <v>12500</v>
          </cell>
          <cell r="AK16">
            <v>700</v>
          </cell>
          <cell r="AL16">
            <v>3000</v>
          </cell>
          <cell r="AM16">
            <v>1</v>
          </cell>
          <cell r="AN16">
            <v>-1</v>
          </cell>
          <cell r="AO16">
            <v>1</v>
          </cell>
          <cell r="AP16">
            <v>0.7716049382716049</v>
          </cell>
          <cell r="AQ16">
            <v>0.043209876543209874</v>
          </cell>
          <cell r="AR16">
            <v>0.18518518518518517</v>
          </cell>
          <cell r="AS16">
            <v>6.17283950617284E-05</v>
          </cell>
          <cell r="AT16">
            <v>-6.17283950617284E-05</v>
          </cell>
          <cell r="AU16">
            <v>0</v>
          </cell>
          <cell r="AV16">
            <v>0</v>
          </cell>
          <cell r="AW16">
            <v>0</v>
          </cell>
          <cell r="AX16">
            <v>0</v>
          </cell>
          <cell r="AY16">
            <v>0</v>
          </cell>
          <cell r="AZ16">
            <v>0</v>
          </cell>
          <cell r="BA16">
            <v>0</v>
          </cell>
        </row>
        <row r="17">
          <cell r="A17">
            <v>21.2</v>
          </cell>
          <cell r="B17" t="str">
            <v>Roberts Road</v>
          </cell>
          <cell r="C17" t="str">
            <v>Sandalwood Drive</v>
          </cell>
          <cell r="D17" t="str">
            <v>"F" Street</v>
          </cell>
          <cell r="E17" t="str">
            <v>Yes</v>
          </cell>
          <cell r="F17" t="str">
            <v>No</v>
          </cell>
          <cell r="G17" t="str">
            <v>Yes</v>
          </cell>
          <cell r="H17">
            <v>0</v>
          </cell>
          <cell r="I17">
            <v>37000</v>
          </cell>
          <cell r="J17">
            <v>1</v>
          </cell>
          <cell r="K17">
            <v>1</v>
          </cell>
          <cell r="L17">
            <v>1</v>
          </cell>
          <cell r="M17">
            <v>37000</v>
          </cell>
          <cell r="Q17">
            <v>14100</v>
          </cell>
          <cell r="U17">
            <v>12900</v>
          </cell>
          <cell r="Y17">
            <v>10000</v>
          </cell>
          <cell r="AC17">
            <v>1</v>
          </cell>
          <cell r="AD17">
            <v>1</v>
          </cell>
          <cell r="AE17">
            <v>1</v>
          </cell>
          <cell r="AF17">
            <v>1</v>
          </cell>
          <cell r="AG17">
            <v>-1</v>
          </cell>
          <cell r="AH17">
            <v>37000</v>
          </cell>
          <cell r="AI17">
            <v>37000</v>
          </cell>
          <cell r="AJ17">
            <v>14100</v>
          </cell>
          <cell r="AK17">
            <v>12900</v>
          </cell>
          <cell r="AL17">
            <v>10000</v>
          </cell>
          <cell r="AM17">
            <v>1</v>
          </cell>
          <cell r="AN17">
            <v>-1</v>
          </cell>
          <cell r="AO17">
            <v>1</v>
          </cell>
          <cell r="AP17">
            <v>0.3810810810810811</v>
          </cell>
          <cell r="AQ17">
            <v>0.34864864864864864</v>
          </cell>
          <cell r="AR17">
            <v>0.2702702702702703</v>
          </cell>
          <cell r="AS17">
            <v>2.7027027027027027E-05</v>
          </cell>
          <cell r="AT17">
            <v>-2.7027027027027027E-05</v>
          </cell>
          <cell r="AU17">
            <v>2161541.666666667</v>
          </cell>
          <cell r="AV17">
            <v>2161541.666666667</v>
          </cell>
          <cell r="AW17">
            <v>823722.6351351353</v>
          </cell>
          <cell r="AX17">
            <v>753618.5810810812</v>
          </cell>
          <cell r="AY17">
            <v>584200.4504504505</v>
          </cell>
          <cell r="AZ17">
            <v>58.42004504504505</v>
          </cell>
          <cell r="BA17">
            <v>-58.42004504504505</v>
          </cell>
        </row>
        <row r="18">
          <cell r="A18">
            <v>21.3</v>
          </cell>
          <cell r="B18" t="str">
            <v>Roberts Road</v>
          </cell>
          <cell r="C18" t="str">
            <v>"F" Street</v>
          </cell>
          <cell r="D18" t="str">
            <v>Singleton Road</v>
          </cell>
          <cell r="E18" t="str">
            <v>Yes</v>
          </cell>
          <cell r="F18" t="str">
            <v>No</v>
          </cell>
          <cell r="G18" t="str">
            <v>Yes</v>
          </cell>
          <cell r="H18">
            <v>0</v>
          </cell>
          <cell r="I18">
            <v>42700</v>
          </cell>
          <cell r="J18">
            <v>1</v>
          </cell>
          <cell r="K18">
            <v>1</v>
          </cell>
          <cell r="L18">
            <v>1</v>
          </cell>
          <cell r="M18">
            <v>42700</v>
          </cell>
          <cell r="Q18">
            <v>13100</v>
          </cell>
          <cell r="U18">
            <v>13500</v>
          </cell>
          <cell r="Y18">
            <v>16000</v>
          </cell>
          <cell r="AC18">
            <v>1</v>
          </cell>
          <cell r="AD18">
            <v>1</v>
          </cell>
          <cell r="AE18">
            <v>1</v>
          </cell>
          <cell r="AF18">
            <v>1</v>
          </cell>
          <cell r="AG18">
            <v>99</v>
          </cell>
          <cell r="AH18">
            <v>42700</v>
          </cell>
          <cell r="AI18">
            <v>42600</v>
          </cell>
          <cell r="AJ18">
            <v>13100</v>
          </cell>
          <cell r="AK18">
            <v>13500</v>
          </cell>
          <cell r="AL18">
            <v>16000</v>
          </cell>
          <cell r="AM18">
            <v>1</v>
          </cell>
          <cell r="AN18">
            <v>99</v>
          </cell>
          <cell r="AO18">
            <v>0.9976580796252927</v>
          </cell>
          <cell r="AP18">
            <v>0.30679156908665106</v>
          </cell>
          <cell r="AQ18">
            <v>0.3161592505854801</v>
          </cell>
          <cell r="AR18">
            <v>0.3747072599531616</v>
          </cell>
          <cell r="AS18">
            <v>2.34192037470726E-05</v>
          </cell>
          <cell r="AT18">
            <v>0.0023185011709601876</v>
          </cell>
          <cell r="AU18">
            <v>2161541.666666667</v>
          </cell>
          <cell r="AV18">
            <v>2156479.508196722</v>
          </cell>
          <cell r="AW18">
            <v>663142.7595628416</v>
          </cell>
          <cell r="AX18">
            <v>683391.3934426231</v>
          </cell>
          <cell r="AY18">
            <v>809945.355191257</v>
          </cell>
          <cell r="AZ18">
            <v>50.62158469945356</v>
          </cell>
          <cell r="BA18">
            <v>5011.536885245903</v>
          </cell>
        </row>
        <row r="19">
          <cell r="A19">
            <v>21.4</v>
          </cell>
          <cell r="B19" t="str">
            <v>Roberts Road</v>
          </cell>
          <cell r="C19" t="str">
            <v>Singleton Road</v>
          </cell>
          <cell r="D19" t="str">
            <v>"E" Street</v>
          </cell>
          <cell r="E19" t="str">
            <v>Yes</v>
          </cell>
          <cell r="F19" t="str">
            <v>No</v>
          </cell>
          <cell r="G19" t="str">
            <v>Yes</v>
          </cell>
          <cell r="H19">
            <v>100</v>
          </cell>
          <cell r="I19">
            <v>37400</v>
          </cell>
          <cell r="J19">
            <v>1</v>
          </cell>
          <cell r="K19">
            <v>1</v>
          </cell>
          <cell r="L19">
            <v>1</v>
          </cell>
          <cell r="M19">
            <v>37300</v>
          </cell>
          <cell r="Q19">
            <v>200</v>
          </cell>
          <cell r="U19">
            <v>2200</v>
          </cell>
          <cell r="Y19">
            <v>34600</v>
          </cell>
          <cell r="AC19">
            <v>1</v>
          </cell>
          <cell r="AD19">
            <v>1</v>
          </cell>
          <cell r="AE19">
            <v>1</v>
          </cell>
          <cell r="AF19">
            <v>1</v>
          </cell>
          <cell r="AG19">
            <v>299</v>
          </cell>
          <cell r="AH19">
            <v>37300</v>
          </cell>
          <cell r="AI19">
            <v>37000</v>
          </cell>
          <cell r="AJ19">
            <v>200</v>
          </cell>
          <cell r="AK19">
            <v>2200</v>
          </cell>
          <cell r="AL19">
            <v>34600</v>
          </cell>
          <cell r="AM19">
            <v>1</v>
          </cell>
          <cell r="AN19">
            <v>299</v>
          </cell>
          <cell r="AO19">
            <v>0.9919571045576407</v>
          </cell>
          <cell r="AP19">
            <v>0.005361930294906166</v>
          </cell>
          <cell r="AQ19">
            <v>0.058981233243967826</v>
          </cell>
          <cell r="AR19">
            <v>0.9276139410187667</v>
          </cell>
          <cell r="AS19">
            <v>2.680965147453083E-05</v>
          </cell>
          <cell r="AT19">
            <v>0.008016085790884718</v>
          </cell>
          <cell r="AU19">
            <v>2416996.590909091</v>
          </cell>
          <cell r="AV19">
            <v>2397556.9400438704</v>
          </cell>
          <cell r="AW19">
            <v>12959.76724348038</v>
          </cell>
          <cell r="AX19">
            <v>142557.43967828416</v>
          </cell>
          <cell r="AY19">
            <v>2242039.7331221057</v>
          </cell>
          <cell r="AZ19">
            <v>64.7988362174019</v>
          </cell>
          <cell r="BA19">
            <v>19374.852029003167</v>
          </cell>
        </row>
        <row r="20">
          <cell r="A20">
            <v>21.5</v>
          </cell>
          <cell r="B20" t="str">
            <v>Roberts Road</v>
          </cell>
          <cell r="C20" t="str">
            <v>"E" Street</v>
          </cell>
          <cell r="D20" t="str">
            <v>Cherry Valley Boulevard</v>
          </cell>
          <cell r="E20" t="str">
            <v>Yes</v>
          </cell>
          <cell r="F20" t="str">
            <v>No</v>
          </cell>
          <cell r="G20" t="str">
            <v>Yes</v>
          </cell>
          <cell r="H20">
            <v>200</v>
          </cell>
          <cell r="I20">
            <v>15000</v>
          </cell>
          <cell r="J20">
            <v>1</v>
          </cell>
          <cell r="K20">
            <v>1</v>
          </cell>
          <cell r="L20">
            <v>1</v>
          </cell>
          <cell r="M20">
            <v>14800</v>
          </cell>
          <cell r="Q20">
            <v>1</v>
          </cell>
          <cell r="U20">
            <v>5900</v>
          </cell>
          <cell r="Y20">
            <v>8800</v>
          </cell>
          <cell r="AC20">
            <v>1</v>
          </cell>
          <cell r="AD20">
            <v>1</v>
          </cell>
          <cell r="AE20">
            <v>1</v>
          </cell>
          <cell r="AF20">
            <v>1</v>
          </cell>
          <cell r="AG20">
            <v>98</v>
          </cell>
          <cell r="AH20">
            <v>14800</v>
          </cell>
          <cell r="AI20">
            <v>14701</v>
          </cell>
          <cell r="AJ20">
            <v>1</v>
          </cell>
          <cell r="AK20">
            <v>5900</v>
          </cell>
          <cell r="AL20">
            <v>8800</v>
          </cell>
          <cell r="AM20">
            <v>1</v>
          </cell>
          <cell r="AN20">
            <v>98</v>
          </cell>
          <cell r="AO20">
            <v>0.9933108108108109</v>
          </cell>
          <cell r="AP20">
            <v>6.756756756756757E-05</v>
          </cell>
          <cell r="AQ20">
            <v>0.39864864864864863</v>
          </cell>
          <cell r="AR20">
            <v>0.5945945945945946</v>
          </cell>
          <cell r="AS20">
            <v>6.756756756756757E-05</v>
          </cell>
          <cell r="AT20">
            <v>0.006621621621621622</v>
          </cell>
          <cell r="AU20">
            <v>2416996.590909091</v>
          </cell>
          <cell r="AV20">
            <v>2400828.843442875</v>
          </cell>
          <cell r="AW20">
            <v>163.31058046683046</v>
          </cell>
          <cell r="AX20">
            <v>963532.4247542997</v>
          </cell>
          <cell r="AY20">
            <v>1437133.1081081082</v>
          </cell>
          <cell r="AZ20">
            <v>163.31058046683046</v>
          </cell>
          <cell r="BA20">
            <v>16004.436885749385</v>
          </cell>
        </row>
        <row r="21">
          <cell r="A21">
            <v>22</v>
          </cell>
          <cell r="B21" t="str">
            <v>Desert Lawn Drive</v>
          </cell>
          <cell r="C21" t="str">
            <v>Cherry Valley Boulevard</v>
          </cell>
          <cell r="D21" t="str">
            <v>Brookside Avenue</v>
          </cell>
          <cell r="E21" t="str">
            <v>Yes</v>
          </cell>
          <cell r="F21" t="str">
            <v>Yes</v>
          </cell>
          <cell r="G21" t="str">
            <v>No</v>
          </cell>
          <cell r="H21">
            <v>1800</v>
          </cell>
          <cell r="I21">
            <v>17500</v>
          </cell>
          <cell r="J21">
            <v>1</v>
          </cell>
          <cell r="K21">
            <v>1</v>
          </cell>
          <cell r="L21">
            <v>1</v>
          </cell>
          <cell r="M21">
            <v>15700</v>
          </cell>
          <cell r="Q21">
            <v>1</v>
          </cell>
          <cell r="U21">
            <v>1800</v>
          </cell>
          <cell r="Y21">
            <v>2500</v>
          </cell>
          <cell r="AC21">
            <v>1200</v>
          </cell>
          <cell r="AD21">
            <v>1</v>
          </cell>
          <cell r="AE21">
            <v>1</v>
          </cell>
          <cell r="AF21">
            <v>1</v>
          </cell>
          <cell r="AG21">
            <v>10199</v>
          </cell>
          <cell r="AH21">
            <v>15700</v>
          </cell>
          <cell r="AI21">
            <v>4301</v>
          </cell>
          <cell r="AJ21">
            <v>1</v>
          </cell>
          <cell r="AK21">
            <v>1800</v>
          </cell>
          <cell r="AL21">
            <v>2500</v>
          </cell>
          <cell r="AM21">
            <v>1200</v>
          </cell>
          <cell r="AN21">
            <v>10199</v>
          </cell>
          <cell r="AO21">
            <v>0.27394904458598723</v>
          </cell>
          <cell r="AP21">
            <v>6.369426751592356E-05</v>
          </cell>
          <cell r="AQ21">
            <v>0.11464968152866242</v>
          </cell>
          <cell r="AR21">
            <v>0.1592356687898089</v>
          </cell>
          <cell r="AS21">
            <v>0.07643312101910828</v>
          </cell>
          <cell r="AT21">
            <v>0.6496178343949045</v>
          </cell>
          <cell r="AU21">
            <v>1768534.0909090908</v>
          </cell>
          <cell r="AV21">
            <v>484488.22452229296</v>
          </cell>
          <cell r="AW21">
            <v>112.64548349739431</v>
          </cell>
          <cell r="AX21">
            <v>202761.87029530978</v>
          </cell>
          <cell r="AY21">
            <v>281613.7087434858</v>
          </cell>
          <cell r="AZ21">
            <v>135174.58019687317</v>
          </cell>
          <cell r="BA21">
            <v>1148871.2861899247</v>
          </cell>
        </row>
        <row r="22">
          <cell r="A22">
            <v>23</v>
          </cell>
          <cell r="B22" t="str">
            <v>Desert Lawn Drive</v>
          </cell>
          <cell r="C22" t="str">
            <v>Brookside Avenue</v>
          </cell>
          <cell r="D22" t="str">
            <v>Champions Drive</v>
          </cell>
          <cell r="E22" t="str">
            <v>Yes</v>
          </cell>
          <cell r="F22" t="str">
            <v>Yes</v>
          </cell>
          <cell r="G22" t="str">
            <v>No</v>
          </cell>
          <cell r="H22">
            <v>1200</v>
          </cell>
          <cell r="I22">
            <v>6000</v>
          </cell>
          <cell r="J22">
            <v>1</v>
          </cell>
          <cell r="K22">
            <v>1</v>
          </cell>
          <cell r="L22">
            <v>1</v>
          </cell>
          <cell r="M22">
            <v>4800</v>
          </cell>
          <cell r="Q22">
            <v>1</v>
          </cell>
          <cell r="U22">
            <v>700</v>
          </cell>
          <cell r="Y22">
            <v>800</v>
          </cell>
          <cell r="AC22">
            <v>2000</v>
          </cell>
          <cell r="AD22">
            <v>1</v>
          </cell>
          <cell r="AE22">
            <v>1</v>
          </cell>
          <cell r="AF22">
            <v>1</v>
          </cell>
          <cell r="AG22">
            <v>1299</v>
          </cell>
          <cell r="AH22">
            <v>4800</v>
          </cell>
          <cell r="AI22">
            <v>1501</v>
          </cell>
          <cell r="AJ22">
            <v>1</v>
          </cell>
          <cell r="AK22">
            <v>700</v>
          </cell>
          <cell r="AL22">
            <v>800</v>
          </cell>
          <cell r="AM22">
            <v>2000</v>
          </cell>
          <cell r="AN22">
            <v>1299</v>
          </cell>
          <cell r="AO22">
            <v>0.31270833333333337</v>
          </cell>
          <cell r="AP22">
            <v>0.00020833333333333335</v>
          </cell>
          <cell r="AQ22">
            <v>0.14583333333333334</v>
          </cell>
          <cell r="AR22">
            <v>0.16666666666666666</v>
          </cell>
          <cell r="AS22">
            <v>0.4166666666666667</v>
          </cell>
          <cell r="AT22">
            <v>0.270625</v>
          </cell>
          <cell r="AU22">
            <v>1650631.8181818181</v>
          </cell>
          <cell r="AV22">
            <v>516166.324810606</v>
          </cell>
          <cell r="AW22">
            <v>343.8816287878788</v>
          </cell>
          <cell r="AX22">
            <v>240717.14015151517</v>
          </cell>
          <cell r="AY22">
            <v>275105.303030303</v>
          </cell>
          <cell r="AZ22">
            <v>687763.2575757576</v>
          </cell>
          <cell r="BA22">
            <v>446702.23579545453</v>
          </cell>
        </row>
        <row r="23">
          <cell r="A23">
            <v>24</v>
          </cell>
          <cell r="B23" t="str">
            <v>Desert Lawn Drive</v>
          </cell>
          <cell r="C23" t="str">
            <v>Champions Drive</v>
          </cell>
          <cell r="D23" t="str">
            <v>Oak Valley Parkway</v>
          </cell>
          <cell r="E23" t="str">
            <v>Yes</v>
          </cell>
          <cell r="F23" t="str">
            <v>Yes</v>
          </cell>
          <cell r="G23" t="str">
            <v>No</v>
          </cell>
          <cell r="H23">
            <v>1200</v>
          </cell>
          <cell r="I23">
            <v>9200</v>
          </cell>
          <cell r="J23">
            <v>1</v>
          </cell>
          <cell r="K23">
            <v>1</v>
          </cell>
          <cell r="L23">
            <v>1</v>
          </cell>
          <cell r="M23">
            <v>8000</v>
          </cell>
          <cell r="Q23">
            <v>1</v>
          </cell>
          <cell r="U23">
            <v>500</v>
          </cell>
          <cell r="Y23">
            <v>400</v>
          </cell>
          <cell r="AC23">
            <v>6900</v>
          </cell>
          <cell r="AD23">
            <v>1</v>
          </cell>
          <cell r="AE23">
            <v>1</v>
          </cell>
          <cell r="AF23">
            <v>1</v>
          </cell>
          <cell r="AG23">
            <v>199</v>
          </cell>
          <cell r="AH23">
            <v>8000</v>
          </cell>
          <cell r="AI23">
            <v>901</v>
          </cell>
          <cell r="AJ23">
            <v>1</v>
          </cell>
          <cell r="AK23">
            <v>500</v>
          </cell>
          <cell r="AL23">
            <v>400</v>
          </cell>
          <cell r="AM23">
            <v>6900</v>
          </cell>
          <cell r="AN23">
            <v>199</v>
          </cell>
          <cell r="AO23">
            <v>0.112625</v>
          </cell>
          <cell r="AP23">
            <v>0.000125</v>
          </cell>
          <cell r="AQ23">
            <v>0.0625</v>
          </cell>
          <cell r="AR23">
            <v>0.05</v>
          </cell>
          <cell r="AS23">
            <v>0.8625</v>
          </cell>
          <cell r="AT23">
            <v>0.024875</v>
          </cell>
          <cell r="AU23">
            <v>1965037.878787879</v>
          </cell>
          <cell r="AV23">
            <v>221312.39109848486</v>
          </cell>
          <cell r="AW23">
            <v>245.62973484848487</v>
          </cell>
          <cell r="AX23">
            <v>122814.86742424243</v>
          </cell>
          <cell r="AY23">
            <v>98251.89393939395</v>
          </cell>
          <cell r="AZ23">
            <v>1694845.1704545456</v>
          </cell>
          <cell r="BA23">
            <v>48880.31723484849</v>
          </cell>
        </row>
        <row r="24">
          <cell r="A24">
            <v>25</v>
          </cell>
          <cell r="B24" t="str">
            <v>Oak Valley Parkway</v>
          </cell>
          <cell r="C24" t="str">
            <v>San Bernardino County </v>
          </cell>
          <cell r="D24" t="str">
            <v>Singleton Road</v>
          </cell>
          <cell r="E24" t="str">
            <v>Yes</v>
          </cell>
          <cell r="F24" t="str">
            <v>Yes</v>
          </cell>
          <cell r="G24" t="str">
            <v>No</v>
          </cell>
          <cell r="H24">
            <v>1800</v>
          </cell>
          <cell r="I24">
            <v>16900</v>
          </cell>
          <cell r="J24">
            <v>1</v>
          </cell>
          <cell r="K24">
            <v>1</v>
          </cell>
          <cell r="L24">
            <v>1</v>
          </cell>
          <cell r="M24">
            <v>15100</v>
          </cell>
          <cell r="Q24">
            <v>1900</v>
          </cell>
          <cell r="U24">
            <v>2500</v>
          </cell>
          <cell r="Y24">
            <v>400</v>
          </cell>
          <cell r="AC24">
            <v>3200</v>
          </cell>
          <cell r="AD24">
            <v>1</v>
          </cell>
          <cell r="AE24">
            <v>1</v>
          </cell>
          <cell r="AF24">
            <v>1</v>
          </cell>
          <cell r="AG24">
            <v>7100</v>
          </cell>
          <cell r="AH24">
            <v>15100</v>
          </cell>
          <cell r="AI24">
            <v>4800</v>
          </cell>
          <cell r="AJ24">
            <v>1900</v>
          </cell>
          <cell r="AK24">
            <v>2500</v>
          </cell>
          <cell r="AL24">
            <v>400</v>
          </cell>
          <cell r="AM24">
            <v>3200</v>
          </cell>
          <cell r="AN24">
            <v>7100</v>
          </cell>
          <cell r="AO24">
            <v>0.3178807947019868</v>
          </cell>
          <cell r="AP24">
            <v>0.12582781456953643</v>
          </cell>
          <cell r="AQ24">
            <v>0.16556291390728478</v>
          </cell>
          <cell r="AR24">
            <v>0.026490066225165563</v>
          </cell>
          <cell r="AS24">
            <v>0.2119205298013245</v>
          </cell>
          <cell r="AT24">
            <v>0.47019867549668876</v>
          </cell>
          <cell r="AU24">
            <v>13050000</v>
          </cell>
          <cell r="AV24">
            <v>4148344.3708609273</v>
          </cell>
          <cell r="AW24">
            <v>1642052.9801324503</v>
          </cell>
          <cell r="AX24">
            <v>2160596.026490066</v>
          </cell>
          <cell r="AY24">
            <v>345695.3642384106</v>
          </cell>
          <cell r="AZ24">
            <v>2765562.913907285</v>
          </cell>
          <cell r="BA24">
            <v>6136092.715231788</v>
          </cell>
        </row>
        <row r="25">
          <cell r="A25">
            <v>25.5</v>
          </cell>
          <cell r="B25" t="str">
            <v>Oak Valley Parkway</v>
          </cell>
          <cell r="C25" t="str">
            <v>Singleton Road</v>
          </cell>
          <cell r="D25" t="str">
            <v>G Street</v>
          </cell>
          <cell r="E25" t="str">
            <v>Yes</v>
          </cell>
          <cell r="F25" t="str">
            <v>Yes</v>
          </cell>
          <cell r="G25" t="str">
            <v>No</v>
          </cell>
          <cell r="H25">
            <v>1800</v>
          </cell>
          <cell r="I25">
            <v>25000</v>
          </cell>
          <cell r="J25">
            <v>1</v>
          </cell>
          <cell r="K25">
            <v>1</v>
          </cell>
          <cell r="L25">
            <v>1</v>
          </cell>
          <cell r="M25">
            <v>23200</v>
          </cell>
          <cell r="Q25">
            <v>2100</v>
          </cell>
          <cell r="U25">
            <v>4700</v>
          </cell>
          <cell r="Y25">
            <v>6400</v>
          </cell>
          <cell r="AC25">
            <v>3200</v>
          </cell>
          <cell r="AD25">
            <v>1</v>
          </cell>
          <cell r="AE25">
            <v>1</v>
          </cell>
          <cell r="AF25">
            <v>1</v>
          </cell>
          <cell r="AG25">
            <v>6800</v>
          </cell>
          <cell r="AH25">
            <v>23200</v>
          </cell>
          <cell r="AI25">
            <v>13200</v>
          </cell>
          <cell r="AJ25">
            <v>2100</v>
          </cell>
          <cell r="AK25">
            <v>4700</v>
          </cell>
          <cell r="AL25">
            <v>6400</v>
          </cell>
          <cell r="AM25">
            <v>3200</v>
          </cell>
          <cell r="AN25">
            <v>6800</v>
          </cell>
          <cell r="AO25">
            <v>0.5689655172413792</v>
          </cell>
          <cell r="AP25">
            <v>0.09051724137931035</v>
          </cell>
          <cell r="AQ25">
            <v>0.2025862068965517</v>
          </cell>
          <cell r="AR25">
            <v>0.27586206896551724</v>
          </cell>
          <cell r="AS25">
            <v>0.13793103448275862</v>
          </cell>
          <cell r="AT25">
            <v>0.29310344827586204</v>
          </cell>
          <cell r="AU25">
            <v>0</v>
          </cell>
          <cell r="AV25">
            <v>0</v>
          </cell>
          <cell r="AW25">
            <v>0</v>
          </cell>
          <cell r="AX25">
            <v>0</v>
          </cell>
          <cell r="AY25">
            <v>0</v>
          </cell>
          <cell r="AZ25">
            <v>0</v>
          </cell>
          <cell r="BA25">
            <v>0</v>
          </cell>
        </row>
        <row r="26">
          <cell r="A26">
            <v>26</v>
          </cell>
          <cell r="B26" t="str">
            <v>Oak Valley Parkway</v>
          </cell>
          <cell r="C26" t="str">
            <v>G Street</v>
          </cell>
          <cell r="D26" t="str">
            <v>J Street</v>
          </cell>
          <cell r="E26" t="str">
            <v>Yes</v>
          </cell>
          <cell r="F26" t="str">
            <v>Yes</v>
          </cell>
          <cell r="G26" t="str">
            <v>No</v>
          </cell>
          <cell r="H26">
            <v>1800</v>
          </cell>
          <cell r="I26">
            <v>20200</v>
          </cell>
          <cell r="J26">
            <v>1</v>
          </cell>
          <cell r="K26">
            <v>1</v>
          </cell>
          <cell r="L26">
            <v>1</v>
          </cell>
          <cell r="M26">
            <v>18400</v>
          </cell>
          <cell r="Q26">
            <v>1100</v>
          </cell>
          <cell r="U26">
            <v>3300</v>
          </cell>
          <cell r="Y26">
            <v>3000</v>
          </cell>
          <cell r="AC26">
            <v>4200</v>
          </cell>
          <cell r="AD26">
            <v>1</v>
          </cell>
          <cell r="AE26">
            <v>1</v>
          </cell>
          <cell r="AF26">
            <v>1</v>
          </cell>
          <cell r="AG26">
            <v>6800</v>
          </cell>
          <cell r="AH26">
            <v>18400</v>
          </cell>
          <cell r="AI26">
            <v>7400</v>
          </cell>
          <cell r="AJ26">
            <v>1100</v>
          </cell>
          <cell r="AK26">
            <v>3300</v>
          </cell>
          <cell r="AL26">
            <v>3000</v>
          </cell>
          <cell r="AM26">
            <v>4200</v>
          </cell>
          <cell r="AN26">
            <v>6800</v>
          </cell>
          <cell r="AO26">
            <v>0.40217391304347827</v>
          </cell>
          <cell r="AP26">
            <v>0.059782608695652176</v>
          </cell>
          <cell r="AQ26">
            <v>0.1793478260869565</v>
          </cell>
          <cell r="AR26">
            <v>0.16304347826086957</v>
          </cell>
          <cell r="AS26">
            <v>0.22826086956521738</v>
          </cell>
          <cell r="AT26">
            <v>0.3695652173913043</v>
          </cell>
          <cell r="AU26">
            <v>3144060.606060606</v>
          </cell>
          <cell r="AV26">
            <v>1264459.1567852437</v>
          </cell>
          <cell r="AW26">
            <v>187960.14492753622</v>
          </cell>
          <cell r="AX26">
            <v>563880.4347826086</v>
          </cell>
          <cell r="AY26">
            <v>512618.5770750988</v>
          </cell>
          <cell r="AZ26">
            <v>717666.0079051383</v>
          </cell>
          <cell r="BA26">
            <v>1161935.4413702239</v>
          </cell>
        </row>
        <row r="27">
          <cell r="A27">
            <v>27</v>
          </cell>
          <cell r="B27" t="str">
            <v>Oak Valley Parkway</v>
          </cell>
          <cell r="C27" t="str">
            <v>J Street</v>
          </cell>
          <cell r="D27" t="str">
            <v>Potrero Boulevard</v>
          </cell>
          <cell r="E27" t="str">
            <v>Yes</v>
          </cell>
          <cell r="F27" t="str">
            <v>Yes</v>
          </cell>
          <cell r="G27" t="str">
            <v>No</v>
          </cell>
          <cell r="H27">
            <v>1800</v>
          </cell>
          <cell r="I27">
            <v>30200</v>
          </cell>
          <cell r="J27">
            <v>1</v>
          </cell>
          <cell r="K27">
            <v>1</v>
          </cell>
          <cell r="L27">
            <v>1</v>
          </cell>
          <cell r="M27">
            <v>28400</v>
          </cell>
          <cell r="Q27">
            <v>1100</v>
          </cell>
          <cell r="U27">
            <v>4600</v>
          </cell>
          <cell r="Y27">
            <v>4800</v>
          </cell>
          <cell r="AC27">
            <v>11100</v>
          </cell>
          <cell r="AD27">
            <v>1</v>
          </cell>
          <cell r="AE27">
            <v>1</v>
          </cell>
          <cell r="AF27">
            <v>1</v>
          </cell>
          <cell r="AG27">
            <v>6800</v>
          </cell>
          <cell r="AH27">
            <v>28400</v>
          </cell>
          <cell r="AI27">
            <v>10500</v>
          </cell>
          <cell r="AJ27">
            <v>1100</v>
          </cell>
          <cell r="AK27">
            <v>4600</v>
          </cell>
          <cell r="AL27">
            <v>4800</v>
          </cell>
          <cell r="AM27">
            <v>11100</v>
          </cell>
          <cell r="AN27">
            <v>6800</v>
          </cell>
          <cell r="AO27">
            <v>0.36971830985915494</v>
          </cell>
          <cell r="AP27">
            <v>0.03873239436619718</v>
          </cell>
          <cell r="AQ27">
            <v>0.1619718309859155</v>
          </cell>
          <cell r="AR27">
            <v>0.16901408450704225</v>
          </cell>
          <cell r="AS27">
            <v>0.3908450704225352</v>
          </cell>
          <cell r="AT27">
            <v>0.23943661971830985</v>
          </cell>
          <cell r="AU27">
            <v>2849304.924242424</v>
          </cell>
          <cell r="AV27">
            <v>1053440.2008642764</v>
          </cell>
          <cell r="AW27">
            <v>110360.40199530515</v>
          </cell>
          <cell r="AX27">
            <v>461507.13561673067</v>
          </cell>
          <cell r="AY27">
            <v>481572.6632522406</v>
          </cell>
          <cell r="AZ27">
            <v>1113636.7837708064</v>
          </cell>
          <cell r="BA27">
            <v>682227.9396073408</v>
          </cell>
        </row>
        <row r="28">
          <cell r="A28">
            <v>28</v>
          </cell>
          <cell r="B28" t="str">
            <v>Oak Valley Parkway</v>
          </cell>
          <cell r="C28" t="str">
            <v>Potrero Boulevard</v>
          </cell>
          <cell r="D28" t="str">
            <v>Desert Lawn Drive</v>
          </cell>
          <cell r="E28" t="str">
            <v>Yes</v>
          </cell>
          <cell r="F28" t="str">
            <v>Yes</v>
          </cell>
          <cell r="G28" t="str">
            <v>No</v>
          </cell>
          <cell r="H28">
            <v>1800</v>
          </cell>
          <cell r="I28">
            <v>30900</v>
          </cell>
          <cell r="J28">
            <v>1</v>
          </cell>
          <cell r="K28">
            <v>1</v>
          </cell>
          <cell r="L28">
            <v>1</v>
          </cell>
          <cell r="M28">
            <v>29100</v>
          </cell>
          <cell r="Q28">
            <v>1</v>
          </cell>
          <cell r="U28">
            <v>4100</v>
          </cell>
          <cell r="Y28">
            <v>1400</v>
          </cell>
          <cell r="AC28">
            <v>15800</v>
          </cell>
          <cell r="AD28">
            <v>1</v>
          </cell>
          <cell r="AE28">
            <v>1</v>
          </cell>
          <cell r="AF28">
            <v>1</v>
          </cell>
          <cell r="AG28">
            <v>7799</v>
          </cell>
          <cell r="AH28">
            <v>29100</v>
          </cell>
          <cell r="AI28">
            <v>5501</v>
          </cell>
          <cell r="AJ28">
            <v>1</v>
          </cell>
          <cell r="AK28">
            <v>4100</v>
          </cell>
          <cell r="AL28">
            <v>1400</v>
          </cell>
          <cell r="AM28">
            <v>15800</v>
          </cell>
          <cell r="AN28">
            <v>7799</v>
          </cell>
          <cell r="AO28">
            <v>0.1890378006872852</v>
          </cell>
          <cell r="AP28">
            <v>3.436426116838488E-05</v>
          </cell>
          <cell r="AQ28">
            <v>0.140893470790378</v>
          </cell>
          <cell r="AR28">
            <v>0.048109965635738834</v>
          </cell>
          <cell r="AS28">
            <v>0.5429553264604811</v>
          </cell>
          <cell r="AT28">
            <v>0.2680068728522337</v>
          </cell>
          <cell r="AU28">
            <v>2043639.3939393938</v>
          </cell>
          <cell r="AV28">
            <v>386325.0964281995</v>
          </cell>
          <cell r="AW28">
            <v>70.22815786733311</v>
          </cell>
          <cell r="AX28">
            <v>287935.4472560658</v>
          </cell>
          <cell r="AY28">
            <v>98319.42101426638</v>
          </cell>
          <cell r="AZ28">
            <v>1109604.8943038632</v>
          </cell>
          <cell r="BA28">
            <v>547709.403207331</v>
          </cell>
        </row>
        <row r="29">
          <cell r="A29">
            <v>29</v>
          </cell>
          <cell r="B29" t="str">
            <v>Oak Valley Parkway</v>
          </cell>
          <cell r="C29" t="str">
            <v>Desert Lawn Drive</v>
          </cell>
          <cell r="D29" t="str">
            <v>Oak View Drive</v>
          </cell>
          <cell r="E29" t="str">
            <v>No</v>
          </cell>
          <cell r="F29" t="str">
            <v>Yes</v>
          </cell>
          <cell r="G29" t="str">
            <v>No</v>
          </cell>
          <cell r="J29">
            <v>1</v>
          </cell>
          <cell r="K29">
            <v>1</v>
          </cell>
          <cell r="L29">
            <v>1</v>
          </cell>
          <cell r="M29">
            <v>0</v>
          </cell>
          <cell r="AD29">
            <v>1</v>
          </cell>
          <cell r="AE29">
            <v>1</v>
          </cell>
          <cell r="AF29">
            <v>1</v>
          </cell>
          <cell r="AG29">
            <v>0</v>
          </cell>
          <cell r="AH29">
            <v>0</v>
          </cell>
          <cell r="AI29">
            <v>0</v>
          </cell>
          <cell r="AJ29">
            <v>0</v>
          </cell>
          <cell r="AK29">
            <v>0</v>
          </cell>
          <cell r="AL29">
            <v>0</v>
          </cell>
          <cell r="AM29">
            <v>0</v>
          </cell>
          <cell r="AN29">
            <v>0</v>
          </cell>
          <cell r="AO29" t="e">
            <v>#DIV/0!</v>
          </cell>
          <cell r="AP29" t="e">
            <v>#DIV/0!</v>
          </cell>
          <cell r="AQ29" t="e">
            <v>#DIV/0!</v>
          </cell>
          <cell r="AR29" t="e">
            <v>#DIV/0!</v>
          </cell>
          <cell r="AS29" t="e">
            <v>#DIV/0!</v>
          </cell>
          <cell r="AT29" t="e">
            <v>#DIV/0!</v>
          </cell>
          <cell r="AV29">
            <v>0</v>
          </cell>
        </row>
        <row r="30">
          <cell r="A30">
            <v>29.1</v>
          </cell>
          <cell r="B30" t="str">
            <v>Oak Valley Parkway</v>
          </cell>
          <cell r="C30" t="str">
            <v>Desert Lawn Drive</v>
          </cell>
          <cell r="D30" t="str">
            <v>I-10 Interchange</v>
          </cell>
          <cell r="E30" t="str">
            <v>Yes</v>
          </cell>
          <cell r="F30" t="str">
            <v>Yes</v>
          </cell>
          <cell r="G30" t="str">
            <v>No</v>
          </cell>
          <cell r="H30">
            <v>2100</v>
          </cell>
          <cell r="I30">
            <v>39100</v>
          </cell>
          <cell r="J30">
            <v>1</v>
          </cell>
          <cell r="K30">
            <v>1</v>
          </cell>
          <cell r="L30">
            <v>1</v>
          </cell>
          <cell r="M30">
            <v>37000</v>
          </cell>
          <cell r="Q30">
            <v>1</v>
          </cell>
          <cell r="U30">
            <v>4600</v>
          </cell>
          <cell r="Y30">
            <v>1800</v>
          </cell>
          <cell r="AC30">
            <v>21800</v>
          </cell>
          <cell r="AD30">
            <v>1</v>
          </cell>
          <cell r="AE30">
            <v>1</v>
          </cell>
          <cell r="AF30">
            <v>1</v>
          </cell>
          <cell r="AG30">
            <v>8799</v>
          </cell>
          <cell r="AH30">
            <v>37000</v>
          </cell>
          <cell r="AI30">
            <v>6401</v>
          </cell>
          <cell r="AJ30">
            <v>1</v>
          </cell>
          <cell r="AK30">
            <v>4600</v>
          </cell>
          <cell r="AL30">
            <v>1800</v>
          </cell>
          <cell r="AM30">
            <v>21800</v>
          </cell>
          <cell r="AN30">
            <v>8799</v>
          </cell>
          <cell r="AO30">
            <v>0.17300000000000001</v>
          </cell>
          <cell r="AP30">
            <v>2.7027027027027027E-05</v>
          </cell>
          <cell r="AQ30">
            <v>0.12432432432432433</v>
          </cell>
          <cell r="AR30">
            <v>0.04864864864864865</v>
          </cell>
          <cell r="AS30">
            <v>0.5891891891891892</v>
          </cell>
          <cell r="AT30">
            <v>0.23781081081081082</v>
          </cell>
          <cell r="AU30">
            <v>1061120.4545454546</v>
          </cell>
          <cell r="AV30">
            <v>183573.83863636368</v>
          </cell>
          <cell r="AW30">
            <v>28.678931203931207</v>
          </cell>
          <cell r="AX30">
            <v>131923.08353808356</v>
          </cell>
          <cell r="AY30">
            <v>51622.07616707617</v>
          </cell>
          <cell r="AZ30">
            <v>625200.7002457002</v>
          </cell>
          <cell r="BA30">
            <v>252345.91566339068</v>
          </cell>
        </row>
        <row r="31">
          <cell r="A31">
            <v>29.2</v>
          </cell>
          <cell r="B31" t="str">
            <v>Oak Valley / I-10</v>
          </cell>
          <cell r="E31" t="str">
            <v>Yes</v>
          </cell>
          <cell r="F31" t="str">
            <v>Yes</v>
          </cell>
          <cell r="G31" t="str">
            <v>No</v>
          </cell>
          <cell r="H31">
            <v>4000</v>
          </cell>
          <cell r="I31">
            <v>48000</v>
          </cell>
          <cell r="J31">
            <v>1</v>
          </cell>
          <cell r="K31">
            <v>1</v>
          </cell>
          <cell r="L31">
            <v>1</v>
          </cell>
          <cell r="M31">
            <v>44000</v>
          </cell>
          <cell r="Q31">
            <v>1</v>
          </cell>
          <cell r="U31">
            <v>4300</v>
          </cell>
          <cell r="Y31">
            <v>1800</v>
          </cell>
          <cell r="AC31">
            <v>14400</v>
          </cell>
          <cell r="AD31">
            <v>1</v>
          </cell>
          <cell r="AE31">
            <v>1</v>
          </cell>
          <cell r="AF31">
            <v>1</v>
          </cell>
          <cell r="AG31">
            <v>23499</v>
          </cell>
          <cell r="AH31">
            <v>44000</v>
          </cell>
          <cell r="AI31">
            <v>6101</v>
          </cell>
          <cell r="AJ31">
            <v>1</v>
          </cell>
          <cell r="AK31">
            <v>4300</v>
          </cell>
          <cell r="AL31">
            <v>1800</v>
          </cell>
          <cell r="AM31">
            <v>14400</v>
          </cell>
          <cell r="AN31">
            <v>23499</v>
          </cell>
          <cell r="AO31">
            <v>0.1386590909090909</v>
          </cell>
          <cell r="AP31">
            <v>2.2727272727272726E-05</v>
          </cell>
          <cell r="AQ31">
            <v>0.09772727272727273</v>
          </cell>
          <cell r="AR31">
            <v>0.04090909090909091</v>
          </cell>
          <cell r="AS31">
            <v>0.32727272727272727</v>
          </cell>
          <cell r="AT31">
            <v>0.5340681818181818</v>
          </cell>
          <cell r="AU31">
            <v>14500000</v>
          </cell>
          <cell r="AV31">
            <v>2010556.8181818184</v>
          </cell>
          <cell r="AW31">
            <v>329.5454545454545</v>
          </cell>
          <cell r="AX31">
            <v>1417045.4545454546</v>
          </cell>
          <cell r="AY31">
            <v>593181.8181818182</v>
          </cell>
          <cell r="AZ31">
            <v>4745454.545454546</v>
          </cell>
          <cell r="BA31">
            <v>7743988.636363637</v>
          </cell>
        </row>
        <row r="32">
          <cell r="A32">
            <v>29.3</v>
          </cell>
          <cell r="B32" t="str">
            <v>Oak Valley Parkway</v>
          </cell>
          <cell r="C32" t="str">
            <v>I-10 Interchange</v>
          </cell>
          <cell r="D32" t="str">
            <v>Oak View Drive</v>
          </cell>
          <cell r="E32" t="str">
            <v>Yes</v>
          </cell>
          <cell r="F32" t="str">
            <v>Yes</v>
          </cell>
          <cell r="G32" t="str">
            <v>No</v>
          </cell>
          <cell r="H32">
            <v>5400</v>
          </cell>
          <cell r="I32">
            <v>55700</v>
          </cell>
          <cell r="J32">
            <v>1</v>
          </cell>
          <cell r="K32">
            <v>1</v>
          </cell>
          <cell r="L32">
            <v>1</v>
          </cell>
          <cell r="M32">
            <v>50300</v>
          </cell>
          <cell r="Q32">
            <v>1</v>
          </cell>
          <cell r="U32">
            <v>4000</v>
          </cell>
          <cell r="Y32">
            <v>1800</v>
          </cell>
          <cell r="AC32">
            <v>6900</v>
          </cell>
          <cell r="AD32">
            <v>1</v>
          </cell>
          <cell r="AE32">
            <v>1</v>
          </cell>
          <cell r="AF32">
            <v>1</v>
          </cell>
          <cell r="AG32">
            <v>37599</v>
          </cell>
          <cell r="AH32">
            <v>50300</v>
          </cell>
          <cell r="AI32">
            <v>5801</v>
          </cell>
          <cell r="AJ32">
            <v>1</v>
          </cell>
          <cell r="AK32">
            <v>4000</v>
          </cell>
          <cell r="AL32">
            <v>1800</v>
          </cell>
          <cell r="AM32">
            <v>6900</v>
          </cell>
          <cell r="AN32">
            <v>37599</v>
          </cell>
          <cell r="AO32">
            <v>0.11532803180914514</v>
          </cell>
          <cell r="AP32">
            <v>1.9880715705765408E-05</v>
          </cell>
          <cell r="AQ32">
            <v>0.07952286282306163</v>
          </cell>
          <cell r="AR32">
            <v>0.03578528827037773</v>
          </cell>
          <cell r="AS32">
            <v>0.13717693836978131</v>
          </cell>
          <cell r="AT32">
            <v>0.7474950298210735</v>
          </cell>
          <cell r="AU32">
            <v>2409924.242424242</v>
          </cell>
          <cell r="AV32">
            <v>277931.819687933</v>
          </cell>
          <cell r="AW32">
            <v>47.911018736068435</v>
          </cell>
          <cell r="AX32">
            <v>191644.07494427374</v>
          </cell>
          <cell r="AY32">
            <v>86239.83372492318</v>
          </cell>
          <cell r="AZ32">
            <v>330586.0292788722</v>
          </cell>
          <cell r="BA32">
            <v>1801406.393457437</v>
          </cell>
        </row>
        <row r="33">
          <cell r="A33">
            <v>75</v>
          </cell>
          <cell r="B33" t="str">
            <v>Potrero Boulevard</v>
          </cell>
          <cell r="C33" t="str">
            <v>Oak Valley Parkway</v>
          </cell>
          <cell r="D33" t="str">
            <v>North Loop</v>
          </cell>
          <cell r="E33" t="str">
            <v>No</v>
          </cell>
          <cell r="F33" t="str">
            <v>Yes</v>
          </cell>
          <cell r="G33" t="str">
            <v>No</v>
          </cell>
          <cell r="J33">
            <v>1</v>
          </cell>
          <cell r="K33">
            <v>1</v>
          </cell>
          <cell r="L33">
            <v>1</v>
          </cell>
          <cell r="M33">
            <v>0</v>
          </cell>
          <cell r="AD33">
            <v>1</v>
          </cell>
          <cell r="AE33">
            <v>1</v>
          </cell>
          <cell r="AF33">
            <v>1</v>
          </cell>
          <cell r="AG33">
            <v>0</v>
          </cell>
          <cell r="AH33">
            <v>0</v>
          </cell>
          <cell r="AI33">
            <v>0</v>
          </cell>
          <cell r="AJ33">
            <v>0</v>
          </cell>
          <cell r="AK33">
            <v>0</v>
          </cell>
          <cell r="AL33">
            <v>0</v>
          </cell>
          <cell r="AM33">
            <v>0</v>
          </cell>
          <cell r="AN33">
            <v>0</v>
          </cell>
          <cell r="AO33" t="e">
            <v>#DIV/0!</v>
          </cell>
          <cell r="AP33" t="e">
            <v>#DIV/0!</v>
          </cell>
          <cell r="AQ33" t="e">
            <v>#DIV/0!</v>
          </cell>
          <cell r="AR33" t="e">
            <v>#DIV/0!</v>
          </cell>
          <cell r="AS33" t="e">
            <v>#DIV/0!</v>
          </cell>
          <cell r="AT33" t="e">
            <v>#DIV/0!</v>
          </cell>
          <cell r="AU33">
            <v>16644950</v>
          </cell>
          <cell r="AV33">
            <v>0</v>
          </cell>
        </row>
        <row r="34">
          <cell r="A34">
            <v>76</v>
          </cell>
          <cell r="B34" t="str">
            <v>Potrero Boulevard</v>
          </cell>
          <cell r="C34" t="str">
            <v>North Loop</v>
          </cell>
          <cell r="D34" t="str">
            <v>South Loop</v>
          </cell>
          <cell r="E34" t="str">
            <v>No</v>
          </cell>
          <cell r="F34" t="str">
            <v>Yes</v>
          </cell>
          <cell r="G34" t="str">
            <v>No</v>
          </cell>
          <cell r="J34">
            <v>1</v>
          </cell>
          <cell r="K34">
            <v>1</v>
          </cell>
          <cell r="L34">
            <v>1</v>
          </cell>
          <cell r="M34">
            <v>0</v>
          </cell>
          <cell r="AD34">
            <v>1</v>
          </cell>
          <cell r="AE34">
            <v>1</v>
          </cell>
          <cell r="AF34">
            <v>1</v>
          </cell>
          <cell r="AG34">
            <v>0</v>
          </cell>
          <cell r="AH34">
            <v>0</v>
          </cell>
          <cell r="AI34">
            <v>0</v>
          </cell>
          <cell r="AJ34">
            <v>0</v>
          </cell>
          <cell r="AK34">
            <v>0</v>
          </cell>
          <cell r="AL34">
            <v>0</v>
          </cell>
          <cell r="AM34">
            <v>0</v>
          </cell>
          <cell r="AN34">
            <v>0</v>
          </cell>
          <cell r="AO34" t="e">
            <v>#DIV/0!</v>
          </cell>
          <cell r="AP34" t="e">
            <v>#DIV/0!</v>
          </cell>
          <cell r="AQ34" t="e">
            <v>#DIV/0!</v>
          </cell>
          <cell r="AR34" t="e">
            <v>#DIV/0!</v>
          </cell>
          <cell r="AS34" t="e">
            <v>#DIV/0!</v>
          </cell>
          <cell r="AT34" t="e">
            <v>#DIV/0!</v>
          </cell>
          <cell r="AU34">
            <v>1473778.4090909092</v>
          </cell>
          <cell r="AV34">
            <v>0</v>
          </cell>
        </row>
        <row r="35">
          <cell r="A35">
            <v>77</v>
          </cell>
          <cell r="B35" t="str">
            <v>Potrero Boulevard</v>
          </cell>
          <cell r="C35" t="str">
            <v>South Loop</v>
          </cell>
          <cell r="D35" t="str">
            <v>SR-60</v>
          </cell>
          <cell r="E35" t="str">
            <v>No</v>
          </cell>
          <cell r="F35" t="str">
            <v>Yes</v>
          </cell>
          <cell r="G35" t="str">
            <v>No</v>
          </cell>
          <cell r="J35">
            <v>1</v>
          </cell>
          <cell r="K35">
            <v>1</v>
          </cell>
          <cell r="L35">
            <v>1</v>
          </cell>
          <cell r="M35">
            <v>0</v>
          </cell>
          <cell r="AD35">
            <v>1</v>
          </cell>
          <cell r="AE35">
            <v>1</v>
          </cell>
          <cell r="AF35">
            <v>1</v>
          </cell>
          <cell r="AG35">
            <v>0</v>
          </cell>
          <cell r="AH35">
            <v>0</v>
          </cell>
          <cell r="AI35">
            <v>0</v>
          </cell>
          <cell r="AJ35">
            <v>0</v>
          </cell>
          <cell r="AK35">
            <v>0</v>
          </cell>
          <cell r="AL35">
            <v>0</v>
          </cell>
          <cell r="AM35">
            <v>0</v>
          </cell>
          <cell r="AN35">
            <v>0</v>
          </cell>
          <cell r="AO35" t="e">
            <v>#DIV/0!</v>
          </cell>
          <cell r="AP35" t="e">
            <v>#DIV/0!</v>
          </cell>
          <cell r="AQ35" t="e">
            <v>#DIV/0!</v>
          </cell>
          <cell r="AR35" t="e">
            <v>#DIV/0!</v>
          </cell>
          <cell r="AS35" t="e">
            <v>#DIV/0!</v>
          </cell>
          <cell r="AT35" t="e">
            <v>#DIV/0!</v>
          </cell>
          <cell r="AU35">
            <v>1296925</v>
          </cell>
          <cell r="AV35">
            <v>0</v>
          </cell>
        </row>
        <row r="36">
          <cell r="A36">
            <v>77.5</v>
          </cell>
          <cell r="B36" t="str">
            <v>Potrero Boulevard / SR-60</v>
          </cell>
          <cell r="E36" t="str">
            <v>No</v>
          </cell>
          <cell r="F36" t="str">
            <v>Yes</v>
          </cell>
          <cell r="G36" t="str">
            <v>No</v>
          </cell>
          <cell r="J36">
            <v>1</v>
          </cell>
          <cell r="K36">
            <v>1</v>
          </cell>
          <cell r="L36">
            <v>1</v>
          </cell>
          <cell r="M36">
            <v>0</v>
          </cell>
          <cell r="AD36">
            <v>1</v>
          </cell>
          <cell r="AE36">
            <v>1</v>
          </cell>
          <cell r="AF36">
            <v>1</v>
          </cell>
          <cell r="AG36">
            <v>0</v>
          </cell>
          <cell r="AH36">
            <v>0</v>
          </cell>
          <cell r="AI36">
            <v>0</v>
          </cell>
          <cell r="AJ36">
            <v>0</v>
          </cell>
          <cell r="AK36">
            <v>0</v>
          </cell>
          <cell r="AL36">
            <v>0</v>
          </cell>
          <cell r="AM36">
            <v>0</v>
          </cell>
          <cell r="AN36">
            <v>0</v>
          </cell>
          <cell r="AO36" t="e">
            <v>#DIV/0!</v>
          </cell>
          <cell r="AP36" t="e">
            <v>#DIV/0!</v>
          </cell>
          <cell r="AQ36" t="e">
            <v>#DIV/0!</v>
          </cell>
          <cell r="AR36" t="e">
            <v>#DIV/0!</v>
          </cell>
          <cell r="AS36" t="e">
            <v>#DIV/0!</v>
          </cell>
          <cell r="AT36" t="e">
            <v>#DIV/0!</v>
          </cell>
          <cell r="AU36">
            <v>29000000</v>
          </cell>
          <cell r="AV36">
            <v>0</v>
          </cell>
        </row>
        <row r="37">
          <cell r="A37">
            <v>158</v>
          </cell>
          <cell r="B37" t="str">
            <v>J Street</v>
          </cell>
          <cell r="C37" t="str">
            <v>Oak Valley Parkway</v>
          </cell>
          <cell r="D37" t="str">
            <v>Champions Drive</v>
          </cell>
          <cell r="E37" t="str">
            <v>Yes</v>
          </cell>
          <cell r="F37" t="str">
            <v>No</v>
          </cell>
          <cell r="G37" t="str">
            <v>Yes</v>
          </cell>
          <cell r="H37">
            <v>0</v>
          </cell>
          <cell r="I37">
            <v>12500</v>
          </cell>
          <cell r="J37">
            <v>1</v>
          </cell>
          <cell r="K37">
            <v>1</v>
          </cell>
          <cell r="L37">
            <v>1</v>
          </cell>
          <cell r="M37">
            <v>12500</v>
          </cell>
          <cell r="Q37">
            <v>1</v>
          </cell>
          <cell r="U37">
            <v>1300</v>
          </cell>
          <cell r="Y37">
            <v>1800</v>
          </cell>
          <cell r="AC37">
            <v>9400</v>
          </cell>
          <cell r="AD37">
            <v>1</v>
          </cell>
          <cell r="AE37">
            <v>1</v>
          </cell>
          <cell r="AF37">
            <v>1</v>
          </cell>
          <cell r="AG37">
            <v>-1</v>
          </cell>
          <cell r="AH37">
            <v>12500</v>
          </cell>
          <cell r="AI37">
            <v>3101</v>
          </cell>
          <cell r="AJ37">
            <v>1</v>
          </cell>
          <cell r="AK37">
            <v>1300</v>
          </cell>
          <cell r="AL37">
            <v>1800</v>
          </cell>
          <cell r="AM37">
            <v>9400</v>
          </cell>
          <cell r="AN37">
            <v>-1</v>
          </cell>
          <cell r="AO37">
            <v>0.24807999999999997</v>
          </cell>
          <cell r="AP37">
            <v>8E-05</v>
          </cell>
          <cell r="AQ37">
            <v>0.104</v>
          </cell>
          <cell r="AR37">
            <v>0.144</v>
          </cell>
          <cell r="AS37">
            <v>0.752</v>
          </cell>
          <cell r="AT37">
            <v>-8E-05</v>
          </cell>
          <cell r="AU37">
            <v>3266742.4242424243</v>
          </cell>
          <cell r="AV37">
            <v>810413.4606060606</v>
          </cell>
          <cell r="AW37">
            <v>261.339393939394</v>
          </cell>
          <cell r="AX37">
            <v>339741.2121212121</v>
          </cell>
          <cell r="AY37">
            <v>470410.90909090906</v>
          </cell>
          <cell r="AZ37">
            <v>2456590.303030303</v>
          </cell>
          <cell r="BA37">
            <v>-261.339393939394</v>
          </cell>
        </row>
        <row r="38">
          <cell r="A38">
            <v>159</v>
          </cell>
          <cell r="B38" t="str">
            <v>J Street</v>
          </cell>
          <cell r="C38" t="str">
            <v>Champions Drive</v>
          </cell>
          <cell r="D38" t="str">
            <v>North Project Boundary</v>
          </cell>
          <cell r="E38" t="str">
            <v>Yes</v>
          </cell>
          <cell r="F38" t="str">
            <v>No</v>
          </cell>
          <cell r="G38" t="str">
            <v>Yes</v>
          </cell>
          <cell r="H38">
            <v>0</v>
          </cell>
          <cell r="I38">
            <v>15200</v>
          </cell>
          <cell r="J38">
            <v>1</v>
          </cell>
          <cell r="K38">
            <v>1</v>
          </cell>
          <cell r="L38">
            <v>1</v>
          </cell>
          <cell r="M38">
            <v>15200</v>
          </cell>
          <cell r="Q38">
            <v>1</v>
          </cell>
          <cell r="U38">
            <v>2000</v>
          </cell>
          <cell r="Y38">
            <v>1800</v>
          </cell>
          <cell r="AC38">
            <v>11300</v>
          </cell>
          <cell r="AD38">
            <v>1</v>
          </cell>
          <cell r="AE38">
            <v>1</v>
          </cell>
          <cell r="AF38">
            <v>1</v>
          </cell>
          <cell r="AG38">
            <v>99</v>
          </cell>
          <cell r="AH38">
            <v>15200</v>
          </cell>
          <cell r="AI38">
            <v>3801</v>
          </cell>
          <cell r="AJ38">
            <v>1</v>
          </cell>
          <cell r="AK38">
            <v>2000</v>
          </cell>
          <cell r="AL38">
            <v>1800</v>
          </cell>
          <cell r="AM38">
            <v>11300</v>
          </cell>
          <cell r="AN38">
            <v>99</v>
          </cell>
          <cell r="AO38">
            <v>0.2500657894736842</v>
          </cell>
          <cell r="AP38">
            <v>6.578947368421052E-05</v>
          </cell>
          <cell r="AQ38">
            <v>0.13157894736842105</v>
          </cell>
          <cell r="AR38">
            <v>0.11842105263157894</v>
          </cell>
          <cell r="AS38">
            <v>0.743421052631579</v>
          </cell>
          <cell r="AT38">
            <v>0.006513157894736842</v>
          </cell>
          <cell r="AU38">
            <v>3015454.5454545454</v>
          </cell>
          <cell r="AV38">
            <v>754062.0215311004</v>
          </cell>
          <cell r="AW38">
            <v>198.38516746411483</v>
          </cell>
          <cell r="AX38">
            <v>396770.3349282296</v>
          </cell>
          <cell r="AY38">
            <v>357093.30143540667</v>
          </cell>
          <cell r="AZ38">
            <v>2241752.3923444976</v>
          </cell>
          <cell r="BA38">
            <v>19640.13157894737</v>
          </cell>
        </row>
        <row r="39">
          <cell r="A39">
            <v>159.1</v>
          </cell>
          <cell r="B39" t="str">
            <v>J Street</v>
          </cell>
          <cell r="C39" t="str">
            <v>North Project Boundary</v>
          </cell>
          <cell r="D39" t="str">
            <v>G Street/Desert Lawn</v>
          </cell>
          <cell r="E39" t="str">
            <v>Yes</v>
          </cell>
          <cell r="F39" t="str">
            <v>No</v>
          </cell>
          <cell r="G39" t="str">
            <v>Yes</v>
          </cell>
          <cell r="H39">
            <v>0</v>
          </cell>
          <cell r="I39">
            <v>15200</v>
          </cell>
          <cell r="J39">
            <v>1</v>
          </cell>
          <cell r="K39">
            <v>1</v>
          </cell>
          <cell r="L39">
            <v>1</v>
          </cell>
          <cell r="M39">
            <v>15200</v>
          </cell>
          <cell r="Q39">
            <v>1</v>
          </cell>
          <cell r="U39">
            <v>2000</v>
          </cell>
          <cell r="Y39">
            <v>1800</v>
          </cell>
          <cell r="AC39">
            <v>11300</v>
          </cell>
          <cell r="AD39">
            <v>1</v>
          </cell>
          <cell r="AE39">
            <v>1</v>
          </cell>
          <cell r="AF39">
            <v>1</v>
          </cell>
          <cell r="AG39">
            <v>99</v>
          </cell>
          <cell r="AH39">
            <v>15200</v>
          </cell>
          <cell r="AI39">
            <v>3801</v>
          </cell>
          <cell r="AJ39">
            <v>1</v>
          </cell>
          <cell r="AK39">
            <v>2000</v>
          </cell>
          <cell r="AL39">
            <v>1800</v>
          </cell>
          <cell r="AM39">
            <v>11300</v>
          </cell>
          <cell r="AN39">
            <v>99</v>
          </cell>
          <cell r="AO39">
            <v>0.2500657894736842</v>
          </cell>
          <cell r="AP39">
            <v>6.578947368421052E-05</v>
          </cell>
          <cell r="AQ39">
            <v>0.13157894736842105</v>
          </cell>
          <cell r="AR39">
            <v>0.11842105263157894</v>
          </cell>
          <cell r="AS39">
            <v>0.743421052631579</v>
          </cell>
          <cell r="AT39">
            <v>0.006513157894736842</v>
          </cell>
          <cell r="AU39">
            <v>1759015.1515151516</v>
          </cell>
          <cell r="AV39">
            <v>439869.5125598086</v>
          </cell>
          <cell r="AW39">
            <v>115.72468102073366</v>
          </cell>
          <cell r="AX39">
            <v>231449.3620414673</v>
          </cell>
          <cell r="AY39">
            <v>208304.42583732057</v>
          </cell>
          <cell r="AZ39">
            <v>1307688.8955342905</v>
          </cell>
          <cell r="BA39">
            <v>11456.743421052632</v>
          </cell>
        </row>
        <row r="40">
          <cell r="A40">
            <v>160</v>
          </cell>
          <cell r="B40" t="str">
            <v>J Street</v>
          </cell>
          <cell r="C40" t="str">
            <v>G Street</v>
          </cell>
          <cell r="D40" t="str">
            <v>Roberts Road</v>
          </cell>
          <cell r="E40" t="str">
            <v>No</v>
          </cell>
          <cell r="F40" t="str">
            <v>No</v>
          </cell>
          <cell r="G40" t="str">
            <v>Yes</v>
          </cell>
          <cell r="I40">
            <v>38300</v>
          </cell>
          <cell r="J40">
            <v>1</v>
          </cell>
          <cell r="K40">
            <v>1</v>
          </cell>
          <cell r="L40">
            <v>1</v>
          </cell>
          <cell r="M40">
            <v>38300</v>
          </cell>
          <cell r="Q40">
            <v>1</v>
          </cell>
          <cell r="U40">
            <v>4900</v>
          </cell>
          <cell r="Y40">
            <v>3900</v>
          </cell>
          <cell r="AC40">
            <v>17600</v>
          </cell>
          <cell r="AD40">
            <v>1</v>
          </cell>
          <cell r="AE40">
            <v>1</v>
          </cell>
          <cell r="AF40">
            <v>1</v>
          </cell>
          <cell r="AG40">
            <v>11899</v>
          </cell>
          <cell r="AH40">
            <v>38300</v>
          </cell>
          <cell r="AI40">
            <v>8801</v>
          </cell>
          <cell r="AJ40">
            <v>1</v>
          </cell>
          <cell r="AK40">
            <v>4900</v>
          </cell>
          <cell r="AL40">
            <v>3900</v>
          </cell>
          <cell r="AM40">
            <v>17600</v>
          </cell>
          <cell r="AN40">
            <v>11899</v>
          </cell>
          <cell r="AO40">
            <v>0.2297911227154047</v>
          </cell>
          <cell r="AP40">
            <v>2.6109660574412533E-05</v>
          </cell>
          <cell r="AQ40">
            <v>0.1279373368146214</v>
          </cell>
          <cell r="AR40">
            <v>0.10182767624020887</v>
          </cell>
          <cell r="AS40">
            <v>0.4595300261096606</v>
          </cell>
          <cell r="AT40">
            <v>0.3106788511749347</v>
          </cell>
          <cell r="AU40">
            <v>942329.5454545454</v>
          </cell>
          <cell r="AV40">
            <v>216538.96421789698</v>
          </cell>
          <cell r="AW40">
            <v>24.603904581058625</v>
          </cell>
          <cell r="AX40">
            <v>120559.13244718728</v>
          </cell>
          <cell r="AY40">
            <v>95955.22786612864</v>
          </cell>
          <cell r="AZ40">
            <v>433028.72062663187</v>
          </cell>
          <cell r="BA40">
            <v>292761.86061001656</v>
          </cell>
        </row>
        <row r="41">
          <cell r="A41">
            <v>164</v>
          </cell>
          <cell r="B41" t="str">
            <v>County Line Road</v>
          </cell>
          <cell r="C41" t="str">
            <v>7th Place</v>
          </cell>
          <cell r="D41" t="str">
            <v>I-10</v>
          </cell>
          <cell r="E41" t="str">
            <v>Yes</v>
          </cell>
          <cell r="F41" t="str">
            <v>No</v>
          </cell>
          <cell r="G41" t="str">
            <v>No</v>
          </cell>
          <cell r="H41">
            <v>1700</v>
          </cell>
          <cell r="I41">
            <v>3700</v>
          </cell>
          <cell r="J41">
            <v>1</v>
          </cell>
          <cell r="K41">
            <v>1</v>
          </cell>
          <cell r="L41">
            <v>1</v>
          </cell>
          <cell r="M41">
            <v>2000</v>
          </cell>
          <cell r="AD41">
            <v>1</v>
          </cell>
          <cell r="AE41">
            <v>1</v>
          </cell>
          <cell r="AF41">
            <v>1</v>
          </cell>
          <cell r="AG41">
            <v>2000</v>
          </cell>
          <cell r="AH41">
            <v>2000</v>
          </cell>
          <cell r="AI41">
            <v>0</v>
          </cell>
          <cell r="AJ41">
            <v>0</v>
          </cell>
          <cell r="AK41">
            <v>0</v>
          </cell>
          <cell r="AL41">
            <v>0</v>
          </cell>
          <cell r="AM41">
            <v>0</v>
          </cell>
          <cell r="AN41">
            <v>2000</v>
          </cell>
          <cell r="AO41">
            <v>0</v>
          </cell>
          <cell r="AP41">
            <v>0</v>
          </cell>
          <cell r="AQ41">
            <v>0</v>
          </cell>
          <cell r="AR41">
            <v>0</v>
          </cell>
          <cell r="AS41">
            <v>0</v>
          </cell>
          <cell r="AT41">
            <v>1</v>
          </cell>
          <cell r="AU41">
            <v>0</v>
          </cell>
          <cell r="AV41">
            <v>0</v>
          </cell>
          <cell r="AW41">
            <v>0</v>
          </cell>
          <cell r="AX41">
            <v>0</v>
          </cell>
          <cell r="AY41">
            <v>0</v>
          </cell>
          <cell r="AZ41">
            <v>0</v>
          </cell>
          <cell r="BA41">
            <v>0</v>
          </cell>
        </row>
        <row r="42">
          <cell r="A42">
            <v>165</v>
          </cell>
          <cell r="B42" t="str">
            <v>County Line Road / I-10</v>
          </cell>
          <cell r="E42" t="str">
            <v>Yes</v>
          </cell>
          <cell r="F42" t="str">
            <v>Yes</v>
          </cell>
          <cell r="G42" t="str">
            <v>No</v>
          </cell>
          <cell r="H42">
            <v>10500</v>
          </cell>
          <cell r="I42">
            <v>20700</v>
          </cell>
          <cell r="J42">
            <v>1</v>
          </cell>
          <cell r="K42">
            <v>1</v>
          </cell>
          <cell r="L42">
            <v>1</v>
          </cell>
          <cell r="M42">
            <v>10200</v>
          </cell>
          <cell r="Q42">
            <v>1</v>
          </cell>
          <cell r="U42">
            <v>1</v>
          </cell>
          <cell r="Y42">
            <v>1</v>
          </cell>
          <cell r="AC42">
            <v>1</v>
          </cell>
          <cell r="AD42">
            <v>1</v>
          </cell>
          <cell r="AE42">
            <v>1</v>
          </cell>
          <cell r="AF42">
            <v>1</v>
          </cell>
          <cell r="AG42">
            <v>10196</v>
          </cell>
          <cell r="AH42">
            <v>10200</v>
          </cell>
          <cell r="AI42">
            <v>3</v>
          </cell>
          <cell r="AJ42">
            <v>1</v>
          </cell>
          <cell r="AK42">
            <v>1</v>
          </cell>
          <cell r="AL42">
            <v>1</v>
          </cell>
          <cell r="AM42">
            <v>1</v>
          </cell>
          <cell r="AN42">
            <v>10196</v>
          </cell>
          <cell r="AO42">
            <v>0.0002941176470588235</v>
          </cell>
          <cell r="AP42">
            <v>9.80392156862745E-05</v>
          </cell>
          <cell r="AQ42">
            <v>9.80392156862745E-05</v>
          </cell>
          <cell r="AR42">
            <v>9.80392156862745E-05</v>
          </cell>
          <cell r="AS42">
            <v>9.80392156862745E-05</v>
          </cell>
          <cell r="AT42">
            <v>0.9996078431372549</v>
          </cell>
          <cell r="AU42">
            <v>14500000</v>
          </cell>
          <cell r="AV42">
            <v>4264.7058823529405</v>
          </cell>
          <cell r="AW42">
            <v>1421.5686274509803</v>
          </cell>
          <cell r="AX42">
            <v>1421.5686274509803</v>
          </cell>
          <cell r="AY42">
            <v>1421.5686274509803</v>
          </cell>
          <cell r="AZ42">
            <v>1421.5686274509803</v>
          </cell>
          <cell r="BA42">
            <v>14494313.725490196</v>
          </cell>
        </row>
        <row r="43">
          <cell r="A43">
            <v>166</v>
          </cell>
          <cell r="B43" t="str">
            <v>County Line Road</v>
          </cell>
          <cell r="C43" t="str">
            <v>I-10</v>
          </cell>
          <cell r="D43" t="str">
            <v>Calimesa Boulevard</v>
          </cell>
          <cell r="E43" t="str">
            <v>Yes</v>
          </cell>
          <cell r="F43" t="str">
            <v>Yes</v>
          </cell>
          <cell r="G43" t="str">
            <v>No</v>
          </cell>
          <cell r="H43">
            <v>15100</v>
          </cell>
          <cell r="I43">
            <v>33400</v>
          </cell>
          <cell r="J43">
            <v>1</v>
          </cell>
          <cell r="K43">
            <v>1</v>
          </cell>
          <cell r="L43">
            <v>1</v>
          </cell>
          <cell r="M43">
            <v>18300</v>
          </cell>
          <cell r="Q43">
            <v>1</v>
          </cell>
          <cell r="U43">
            <v>1</v>
          </cell>
          <cell r="Y43">
            <v>1</v>
          </cell>
          <cell r="AC43">
            <v>1</v>
          </cell>
          <cell r="AD43">
            <v>1</v>
          </cell>
          <cell r="AE43">
            <v>1</v>
          </cell>
          <cell r="AF43">
            <v>1</v>
          </cell>
          <cell r="AG43">
            <v>18296</v>
          </cell>
          <cell r="AH43">
            <v>18300</v>
          </cell>
          <cell r="AI43">
            <v>3</v>
          </cell>
          <cell r="AJ43">
            <v>1</v>
          </cell>
          <cell r="AK43">
            <v>1</v>
          </cell>
          <cell r="AL43">
            <v>1</v>
          </cell>
          <cell r="AM43">
            <v>1</v>
          </cell>
          <cell r="AN43">
            <v>18296</v>
          </cell>
          <cell r="AO43">
            <v>0.0001639344262295082</v>
          </cell>
          <cell r="AP43">
            <v>5.46448087431694E-05</v>
          </cell>
          <cell r="AQ43">
            <v>5.46448087431694E-05</v>
          </cell>
          <cell r="AR43">
            <v>5.46448087431694E-05</v>
          </cell>
          <cell r="AS43">
            <v>5.46448087431694E-05</v>
          </cell>
          <cell r="AT43">
            <v>0.9997814207650273</v>
          </cell>
          <cell r="AU43">
            <v>0</v>
          </cell>
          <cell r="AV43">
            <v>0</v>
          </cell>
          <cell r="AW43">
            <v>0</v>
          </cell>
          <cell r="AX43">
            <v>0</v>
          </cell>
          <cell r="AY43">
            <v>0</v>
          </cell>
          <cell r="AZ43">
            <v>0</v>
          </cell>
          <cell r="BA43">
            <v>0</v>
          </cell>
        </row>
        <row r="44">
          <cell r="A44">
            <v>176</v>
          </cell>
          <cell r="B44" t="str">
            <v>Avenue L</v>
          </cell>
          <cell r="C44" t="str">
            <v>7th Place</v>
          </cell>
          <cell r="D44" t="str">
            <v>7th street</v>
          </cell>
          <cell r="E44" t="str">
            <v>No</v>
          </cell>
          <cell r="F44" t="str">
            <v>No</v>
          </cell>
          <cell r="G44" t="str">
            <v>No</v>
          </cell>
          <cell r="J44">
            <v>1</v>
          </cell>
          <cell r="K44">
            <v>1</v>
          </cell>
          <cell r="L44">
            <v>1</v>
          </cell>
          <cell r="M44">
            <v>0</v>
          </cell>
          <cell r="AD44">
            <v>1</v>
          </cell>
          <cell r="AE44">
            <v>1</v>
          </cell>
          <cell r="AF44">
            <v>1</v>
          </cell>
          <cell r="AG44">
            <v>0</v>
          </cell>
          <cell r="AH44">
            <v>0</v>
          </cell>
          <cell r="AI44">
            <v>0</v>
          </cell>
          <cell r="AJ44">
            <v>0</v>
          </cell>
          <cell r="AK44">
            <v>0</v>
          </cell>
          <cell r="AL44">
            <v>0</v>
          </cell>
          <cell r="AM44">
            <v>0</v>
          </cell>
          <cell r="AN44">
            <v>0</v>
          </cell>
          <cell r="AO44" t="e">
            <v>#DIV/0!</v>
          </cell>
          <cell r="AP44" t="e">
            <v>#DIV/0!</v>
          </cell>
          <cell r="AQ44" t="e">
            <v>#DIV/0!</v>
          </cell>
          <cell r="AR44" t="e">
            <v>#DIV/0!</v>
          </cell>
          <cell r="AS44" t="e">
            <v>#DIV/0!</v>
          </cell>
          <cell r="AT44" t="e">
            <v>#DIV/0!</v>
          </cell>
          <cell r="AU44">
            <v>0</v>
          </cell>
          <cell r="AV44">
            <v>0</v>
          </cell>
        </row>
        <row r="45">
          <cell r="A45">
            <v>187</v>
          </cell>
          <cell r="B45" t="str">
            <v>Sandalwood Drive</v>
          </cell>
          <cell r="C45" t="str">
            <v>Roberts Road </v>
          </cell>
          <cell r="D45" t="str">
            <v>7th Street</v>
          </cell>
          <cell r="E45" t="str">
            <v>Yes</v>
          </cell>
          <cell r="F45" t="str">
            <v>No</v>
          </cell>
          <cell r="G45" t="str">
            <v>Yes</v>
          </cell>
          <cell r="H45">
            <v>0</v>
          </cell>
          <cell r="I45">
            <v>53100</v>
          </cell>
          <cell r="J45">
            <v>1</v>
          </cell>
          <cell r="K45">
            <v>1</v>
          </cell>
          <cell r="L45">
            <v>1</v>
          </cell>
          <cell r="M45">
            <v>53100</v>
          </cell>
          <cell r="Q45">
            <v>37600</v>
          </cell>
          <cell r="U45">
            <v>11500</v>
          </cell>
          <cell r="Y45">
            <v>4000</v>
          </cell>
          <cell r="AC45">
            <v>1</v>
          </cell>
          <cell r="AD45">
            <v>1</v>
          </cell>
          <cell r="AE45">
            <v>1</v>
          </cell>
          <cell r="AF45">
            <v>1</v>
          </cell>
          <cell r="AG45">
            <v>-1</v>
          </cell>
          <cell r="AH45">
            <v>53100</v>
          </cell>
          <cell r="AI45">
            <v>53100</v>
          </cell>
          <cell r="AJ45">
            <v>37600</v>
          </cell>
          <cell r="AK45">
            <v>11500</v>
          </cell>
          <cell r="AL45">
            <v>4000</v>
          </cell>
          <cell r="AM45">
            <v>1</v>
          </cell>
          <cell r="AN45">
            <v>-1</v>
          </cell>
          <cell r="AO45">
            <v>1</v>
          </cell>
          <cell r="AP45">
            <v>0.7080979284369114</v>
          </cell>
          <cell r="AQ45">
            <v>0.21657250470809794</v>
          </cell>
          <cell r="AR45">
            <v>0.07532956685499058</v>
          </cell>
          <cell r="AS45">
            <v>1.8832391713747646E-05</v>
          </cell>
          <cell r="AT45">
            <v>-1.8832391713747646E-05</v>
          </cell>
          <cell r="AU45">
            <v>502002.2727272727</v>
          </cell>
          <cell r="AV45">
            <v>502002.27272727265</v>
          </cell>
          <cell r="AW45">
            <v>355466.7693888032</v>
          </cell>
          <cell r="AX45">
            <v>108719.88957370314</v>
          </cell>
          <cell r="AY45">
            <v>37815.613764766305</v>
          </cell>
          <cell r="AZ45">
            <v>9.453903441191576</v>
          </cell>
          <cell r="BA45">
            <v>-9.453903441191576</v>
          </cell>
        </row>
        <row r="46">
          <cell r="A46">
            <v>188</v>
          </cell>
          <cell r="B46" t="str">
            <v>Sandalwood Drive</v>
          </cell>
          <cell r="C46" t="str">
            <v>7th Street</v>
          </cell>
          <cell r="D46" t="str">
            <v>I-10</v>
          </cell>
          <cell r="E46" t="str">
            <v>Yes</v>
          </cell>
          <cell r="F46" t="str">
            <v>No</v>
          </cell>
          <cell r="G46" t="str">
            <v>Yes</v>
          </cell>
          <cell r="H46">
            <v>2600</v>
          </cell>
          <cell r="I46">
            <v>62100</v>
          </cell>
          <cell r="J46">
            <v>1</v>
          </cell>
          <cell r="K46">
            <v>1</v>
          </cell>
          <cell r="L46">
            <v>1</v>
          </cell>
          <cell r="M46">
            <v>59500</v>
          </cell>
          <cell r="Q46">
            <v>42700</v>
          </cell>
          <cell r="U46">
            <v>11500</v>
          </cell>
          <cell r="Y46">
            <v>4000</v>
          </cell>
          <cell r="AC46">
            <v>1</v>
          </cell>
          <cell r="AD46">
            <v>1</v>
          </cell>
          <cell r="AE46">
            <v>1</v>
          </cell>
          <cell r="AF46">
            <v>1</v>
          </cell>
          <cell r="AG46">
            <v>1299</v>
          </cell>
          <cell r="AH46">
            <v>59500</v>
          </cell>
          <cell r="AI46">
            <v>58200</v>
          </cell>
          <cell r="AJ46">
            <v>42700</v>
          </cell>
          <cell r="AK46">
            <v>11500</v>
          </cell>
          <cell r="AL46">
            <v>4000</v>
          </cell>
          <cell r="AM46">
            <v>1</v>
          </cell>
          <cell r="AN46">
            <v>1299</v>
          </cell>
          <cell r="AO46">
            <v>0.9781512605042016</v>
          </cell>
          <cell r="AP46">
            <v>0.7176470588235294</v>
          </cell>
          <cell r="AQ46">
            <v>0.19327731092436976</v>
          </cell>
          <cell r="AR46">
            <v>0.06722689075630252</v>
          </cell>
          <cell r="AS46">
            <v>1.680672268907563E-05</v>
          </cell>
          <cell r="AT46">
            <v>0.021831932773109245</v>
          </cell>
          <cell r="AU46">
            <v>509791.6666666667</v>
          </cell>
          <cell r="AV46">
            <v>498653.3613445378</v>
          </cell>
          <cell r="AW46">
            <v>365850.49019607843</v>
          </cell>
          <cell r="AX46">
            <v>98531.162464986</v>
          </cell>
          <cell r="AY46">
            <v>34271.70868347339</v>
          </cell>
          <cell r="AZ46">
            <v>8.567927170868348</v>
          </cell>
          <cell r="BA46">
            <v>11129.737394957985</v>
          </cell>
        </row>
        <row r="47">
          <cell r="A47">
            <v>189</v>
          </cell>
          <cell r="B47" t="str">
            <v>Sandalwood Drive / I-10</v>
          </cell>
          <cell r="E47" t="str">
            <v>Yes</v>
          </cell>
          <cell r="F47" t="str">
            <v>Yes</v>
          </cell>
          <cell r="G47" t="str">
            <v>No</v>
          </cell>
          <cell r="H47">
            <v>7100</v>
          </cell>
          <cell r="I47">
            <v>49800</v>
          </cell>
          <cell r="J47">
            <v>1</v>
          </cell>
          <cell r="K47">
            <v>1</v>
          </cell>
          <cell r="L47">
            <v>1</v>
          </cell>
          <cell r="M47">
            <v>42700</v>
          </cell>
          <cell r="Q47">
            <v>25400</v>
          </cell>
          <cell r="U47">
            <v>7600</v>
          </cell>
          <cell r="Y47">
            <v>4000</v>
          </cell>
          <cell r="AD47">
            <v>1</v>
          </cell>
          <cell r="AE47">
            <v>1</v>
          </cell>
          <cell r="AF47">
            <v>1</v>
          </cell>
          <cell r="AG47">
            <v>5700</v>
          </cell>
          <cell r="AH47">
            <v>42700</v>
          </cell>
          <cell r="AI47">
            <v>37000</v>
          </cell>
          <cell r="AJ47">
            <v>25400</v>
          </cell>
          <cell r="AK47">
            <v>7600</v>
          </cell>
          <cell r="AL47">
            <v>4000</v>
          </cell>
          <cell r="AM47">
            <v>0</v>
          </cell>
          <cell r="AN47">
            <v>5700</v>
          </cell>
          <cell r="AO47">
            <v>0.8665105386416861</v>
          </cell>
          <cell r="AP47">
            <v>0.594847775175644</v>
          </cell>
          <cell r="AQ47">
            <v>0.17798594847775176</v>
          </cell>
          <cell r="AR47">
            <v>0.0936768149882904</v>
          </cell>
          <cell r="AS47">
            <v>0</v>
          </cell>
          <cell r="AT47">
            <v>0.13348946135831383</v>
          </cell>
          <cell r="AU47">
            <v>29000000</v>
          </cell>
          <cell r="AV47">
            <v>25128805.6206089</v>
          </cell>
          <cell r="AW47">
            <v>17250585.480093677</v>
          </cell>
          <cell r="AX47">
            <v>5161592.505854801</v>
          </cell>
          <cell r="AY47">
            <v>2716627.634660422</v>
          </cell>
          <cell r="AZ47">
            <v>0</v>
          </cell>
          <cell r="BA47">
            <v>3871194.379391101</v>
          </cell>
        </row>
        <row r="48">
          <cell r="A48">
            <v>190</v>
          </cell>
          <cell r="B48" t="str">
            <v>Sandalwood Drive</v>
          </cell>
          <cell r="C48" t="str">
            <v>I-10</v>
          </cell>
          <cell r="D48" t="str">
            <v>Calimesa Boulevard</v>
          </cell>
          <cell r="E48" t="str">
            <v>Yes</v>
          </cell>
          <cell r="F48" t="str">
            <v>No</v>
          </cell>
          <cell r="G48" t="str">
            <v>No</v>
          </cell>
          <cell r="H48">
            <v>7800</v>
          </cell>
          <cell r="I48">
            <v>39300</v>
          </cell>
          <cell r="J48">
            <v>1</v>
          </cell>
          <cell r="K48">
            <v>1</v>
          </cell>
          <cell r="L48">
            <v>1</v>
          </cell>
          <cell r="M48">
            <v>31500</v>
          </cell>
          <cell r="Q48">
            <v>16200</v>
          </cell>
          <cell r="U48">
            <v>4500</v>
          </cell>
          <cell r="Y48">
            <v>4000</v>
          </cell>
          <cell r="AD48">
            <v>1</v>
          </cell>
          <cell r="AE48">
            <v>1</v>
          </cell>
          <cell r="AF48">
            <v>1</v>
          </cell>
          <cell r="AG48">
            <v>6800</v>
          </cell>
          <cell r="AH48">
            <v>31500</v>
          </cell>
          <cell r="AI48">
            <v>24700</v>
          </cell>
          <cell r="AJ48">
            <v>16200</v>
          </cell>
          <cell r="AK48">
            <v>4500</v>
          </cell>
          <cell r="AL48">
            <v>4000</v>
          </cell>
          <cell r="AM48">
            <v>0</v>
          </cell>
          <cell r="AN48">
            <v>6800</v>
          </cell>
          <cell r="AO48">
            <v>0.784126984126984</v>
          </cell>
          <cell r="AP48">
            <v>0.5142857142857142</v>
          </cell>
          <cell r="AQ48">
            <v>0.14285714285714285</v>
          </cell>
          <cell r="AR48">
            <v>0.12698412698412698</v>
          </cell>
          <cell r="AS48">
            <v>0</v>
          </cell>
          <cell r="AT48">
            <v>0.21587301587301588</v>
          </cell>
          <cell r="AU48">
            <v>403198.86363636365</v>
          </cell>
          <cell r="AV48">
            <v>316159.10894660896</v>
          </cell>
          <cell r="AW48">
            <v>207359.41558441558</v>
          </cell>
          <cell r="AX48">
            <v>57599.83766233766</v>
          </cell>
          <cell r="AY48">
            <v>51199.855699855696</v>
          </cell>
          <cell r="AZ48">
            <v>0</v>
          </cell>
          <cell r="BA48">
            <v>87039.7546897547</v>
          </cell>
        </row>
        <row r="49">
          <cell r="A49">
            <v>193.1</v>
          </cell>
          <cell r="B49" t="str">
            <v>Singleton Road</v>
          </cell>
          <cell r="C49" t="str">
            <v>Oak Valley Parkway</v>
          </cell>
          <cell r="D49" t="str">
            <v>"F" Street</v>
          </cell>
          <cell r="E49" t="str">
            <v>Yes</v>
          </cell>
          <cell r="F49" t="str">
            <v>No</v>
          </cell>
          <cell r="G49" t="str">
            <v>Yes</v>
          </cell>
          <cell r="H49">
            <v>0</v>
          </cell>
          <cell r="I49">
            <v>16000</v>
          </cell>
          <cell r="J49">
            <v>1</v>
          </cell>
          <cell r="K49">
            <v>1</v>
          </cell>
          <cell r="L49">
            <v>1</v>
          </cell>
          <cell r="M49">
            <v>16000</v>
          </cell>
          <cell r="Q49">
            <v>4000</v>
          </cell>
          <cell r="U49">
            <v>5600</v>
          </cell>
          <cell r="Y49">
            <v>6000</v>
          </cell>
          <cell r="AC49">
            <v>1</v>
          </cell>
          <cell r="AD49">
            <v>1</v>
          </cell>
          <cell r="AE49">
            <v>1</v>
          </cell>
          <cell r="AF49">
            <v>1</v>
          </cell>
          <cell r="AG49">
            <v>399</v>
          </cell>
          <cell r="AH49">
            <v>16000</v>
          </cell>
          <cell r="AI49">
            <v>15600</v>
          </cell>
          <cell r="AJ49">
            <v>4000</v>
          </cell>
          <cell r="AK49">
            <v>5600</v>
          </cell>
          <cell r="AL49">
            <v>6000</v>
          </cell>
          <cell r="AM49">
            <v>1</v>
          </cell>
          <cell r="AN49">
            <v>399</v>
          </cell>
          <cell r="AO49">
            <v>0.975</v>
          </cell>
          <cell r="AP49">
            <v>0.25</v>
          </cell>
          <cell r="AQ49">
            <v>0.35</v>
          </cell>
          <cell r="AR49">
            <v>0.375</v>
          </cell>
          <cell r="AS49">
            <v>6.25E-05</v>
          </cell>
          <cell r="AT49">
            <v>0.0249375</v>
          </cell>
          <cell r="AU49">
            <v>2995280.227272727</v>
          </cell>
          <cell r="AV49">
            <v>2920398.221590909</v>
          </cell>
          <cell r="AW49">
            <v>748820.0568181818</v>
          </cell>
          <cell r="AX49">
            <v>1048348.0795454544</v>
          </cell>
          <cell r="AY49">
            <v>1123230.0852272727</v>
          </cell>
          <cell r="AZ49">
            <v>187.20501420454545</v>
          </cell>
          <cell r="BA49">
            <v>74694.80066761363</v>
          </cell>
        </row>
        <row r="50">
          <cell r="A50">
            <v>193.2</v>
          </cell>
          <cell r="B50" t="str">
            <v>Singleton Road</v>
          </cell>
          <cell r="C50" t="str">
            <v>"F" Street</v>
          </cell>
          <cell r="D50" t="str">
            <v>"H" Street</v>
          </cell>
          <cell r="E50" t="str">
            <v>Yes</v>
          </cell>
          <cell r="F50" t="str">
            <v>No</v>
          </cell>
          <cell r="G50" t="str">
            <v>Yes</v>
          </cell>
          <cell r="H50">
            <v>0</v>
          </cell>
          <cell r="I50">
            <v>16000</v>
          </cell>
          <cell r="J50">
            <v>1</v>
          </cell>
          <cell r="K50">
            <v>1</v>
          </cell>
          <cell r="L50">
            <v>1</v>
          </cell>
          <cell r="M50">
            <v>16000</v>
          </cell>
          <cell r="Q50">
            <v>4000</v>
          </cell>
          <cell r="U50">
            <v>5600</v>
          </cell>
          <cell r="Y50">
            <v>6000</v>
          </cell>
          <cell r="AD50">
            <v>1</v>
          </cell>
          <cell r="AE50">
            <v>1</v>
          </cell>
          <cell r="AF50">
            <v>1</v>
          </cell>
          <cell r="AG50">
            <v>400</v>
          </cell>
          <cell r="AH50">
            <v>16000</v>
          </cell>
          <cell r="AI50">
            <v>15600</v>
          </cell>
          <cell r="AJ50">
            <v>4000</v>
          </cell>
          <cell r="AK50">
            <v>5600</v>
          </cell>
          <cell r="AL50">
            <v>6000</v>
          </cell>
          <cell r="AM50">
            <v>0</v>
          </cell>
          <cell r="AN50">
            <v>400</v>
          </cell>
          <cell r="AO50">
            <v>0.975</v>
          </cell>
          <cell r="AP50">
            <v>0.25</v>
          </cell>
          <cell r="AQ50">
            <v>0.35</v>
          </cell>
          <cell r="AR50">
            <v>0.375</v>
          </cell>
          <cell r="AS50">
            <v>0</v>
          </cell>
          <cell r="AT50">
            <v>0.025</v>
          </cell>
          <cell r="AU50">
            <v>2995280.227272727</v>
          </cell>
          <cell r="AV50">
            <v>2920398.221590909</v>
          </cell>
          <cell r="AW50">
            <v>748820.0568181818</v>
          </cell>
          <cell r="AX50">
            <v>1048348.0795454544</v>
          </cell>
          <cell r="AY50">
            <v>1123230.0852272727</v>
          </cell>
          <cell r="AZ50">
            <v>0</v>
          </cell>
          <cell r="BA50">
            <v>74882.00568181818</v>
          </cell>
        </row>
        <row r="51">
          <cell r="A51">
            <v>193.3</v>
          </cell>
          <cell r="B51" t="str">
            <v>Singleton Road</v>
          </cell>
          <cell r="C51" t="str">
            <v>"H" Street</v>
          </cell>
          <cell r="D51" t="str">
            <v>"E" Street</v>
          </cell>
          <cell r="E51" t="str">
            <v>Yes</v>
          </cell>
          <cell r="F51" t="str">
            <v>No</v>
          </cell>
          <cell r="G51" t="str">
            <v>Yes</v>
          </cell>
          <cell r="H51">
            <v>0</v>
          </cell>
          <cell r="I51">
            <v>36800</v>
          </cell>
          <cell r="J51">
            <v>1</v>
          </cell>
          <cell r="K51">
            <v>1</v>
          </cell>
          <cell r="L51">
            <v>1</v>
          </cell>
          <cell r="M51">
            <v>36800</v>
          </cell>
          <cell r="Q51">
            <v>7000</v>
          </cell>
          <cell r="U51">
            <v>10600</v>
          </cell>
          <cell r="Y51">
            <v>18800</v>
          </cell>
          <cell r="AD51">
            <v>1</v>
          </cell>
          <cell r="AE51">
            <v>1</v>
          </cell>
          <cell r="AF51">
            <v>1</v>
          </cell>
          <cell r="AG51">
            <v>400</v>
          </cell>
          <cell r="AH51">
            <v>36800</v>
          </cell>
          <cell r="AI51">
            <v>36400</v>
          </cell>
          <cell r="AJ51">
            <v>7000</v>
          </cell>
          <cell r="AK51">
            <v>10600</v>
          </cell>
          <cell r="AL51">
            <v>18800</v>
          </cell>
          <cell r="AM51">
            <v>0</v>
          </cell>
          <cell r="AN51">
            <v>400</v>
          </cell>
          <cell r="AO51">
            <v>0.9891304347826088</v>
          </cell>
          <cell r="AP51">
            <v>0.19021739130434784</v>
          </cell>
          <cell r="AQ51">
            <v>0.28804347826086957</v>
          </cell>
          <cell r="AR51">
            <v>0.5108695652173914</v>
          </cell>
          <cell r="AS51">
            <v>0</v>
          </cell>
          <cell r="AT51">
            <v>0.010869565217391304</v>
          </cell>
          <cell r="AU51">
            <v>4492920.340909091</v>
          </cell>
          <cell r="AV51">
            <v>4444084.250247035</v>
          </cell>
          <cell r="AW51">
            <v>854631.5865859684</v>
          </cell>
          <cell r="AX51">
            <v>1294156.4025444663</v>
          </cell>
          <cell r="AY51">
            <v>2295296.261116601</v>
          </cell>
          <cell r="AZ51">
            <v>0</v>
          </cell>
          <cell r="BA51">
            <v>48836.090662055336</v>
          </cell>
        </row>
        <row r="52">
          <cell r="A52">
            <v>193.4</v>
          </cell>
          <cell r="B52" t="str">
            <v>Singleton Road</v>
          </cell>
          <cell r="C52" t="str">
            <v>"E" Street</v>
          </cell>
          <cell r="D52" t="str">
            <v>Roberts Road</v>
          </cell>
          <cell r="E52" t="str">
            <v>Yes</v>
          </cell>
          <cell r="F52" t="str">
            <v>No</v>
          </cell>
          <cell r="G52" t="str">
            <v>Yes</v>
          </cell>
          <cell r="H52">
            <v>0</v>
          </cell>
          <cell r="I52">
            <v>36800</v>
          </cell>
          <cell r="J52">
            <v>1</v>
          </cell>
          <cell r="K52">
            <v>1</v>
          </cell>
          <cell r="L52">
            <v>1</v>
          </cell>
          <cell r="M52">
            <v>36800</v>
          </cell>
          <cell r="Q52">
            <v>7000</v>
          </cell>
          <cell r="U52">
            <v>10600</v>
          </cell>
          <cell r="Y52">
            <v>18800</v>
          </cell>
          <cell r="AC52">
            <v>1</v>
          </cell>
          <cell r="AD52">
            <v>1</v>
          </cell>
          <cell r="AE52">
            <v>1</v>
          </cell>
          <cell r="AF52">
            <v>1</v>
          </cell>
          <cell r="AG52">
            <v>399</v>
          </cell>
          <cell r="AH52">
            <v>36800</v>
          </cell>
          <cell r="AI52">
            <v>36400</v>
          </cell>
          <cell r="AJ52">
            <v>7000</v>
          </cell>
          <cell r="AK52">
            <v>10600</v>
          </cell>
          <cell r="AL52">
            <v>18800</v>
          </cell>
          <cell r="AM52">
            <v>1</v>
          </cell>
          <cell r="AN52">
            <v>399</v>
          </cell>
          <cell r="AO52">
            <v>0.9891304347826088</v>
          </cell>
          <cell r="AP52">
            <v>0.19021739130434784</v>
          </cell>
          <cell r="AQ52">
            <v>0.28804347826086957</v>
          </cell>
          <cell r="AR52">
            <v>0.5108695652173914</v>
          </cell>
          <cell r="AS52">
            <v>2.7173913043478262E-05</v>
          </cell>
          <cell r="AT52">
            <v>0.010842391304347826</v>
          </cell>
          <cell r="AU52">
            <v>4492920.340909091</v>
          </cell>
          <cell r="AV52">
            <v>4444084.250247035</v>
          </cell>
          <cell r="AW52">
            <v>854631.5865859684</v>
          </cell>
          <cell r="AX52">
            <v>1294156.4025444663</v>
          </cell>
          <cell r="AY52">
            <v>2295296.261116601</v>
          </cell>
          <cell r="AZ52">
            <v>122.09022665513834</v>
          </cell>
          <cell r="BA52">
            <v>48714.0004354002</v>
          </cell>
        </row>
        <row r="53">
          <cell r="A53">
            <v>194.1</v>
          </cell>
          <cell r="B53" t="str">
            <v>Singleton Road</v>
          </cell>
          <cell r="C53" t="str">
            <v>Roberts Road </v>
          </cell>
          <cell r="D53" t="str">
            <v>Woodhouse Rd.</v>
          </cell>
          <cell r="E53" t="str">
            <v>Yes</v>
          </cell>
          <cell r="F53" t="str">
            <v>Yes</v>
          </cell>
          <cell r="G53" t="str">
            <v>No</v>
          </cell>
          <cell r="H53">
            <v>0</v>
          </cell>
          <cell r="I53">
            <v>51900</v>
          </cell>
          <cell r="J53">
            <v>1</v>
          </cell>
          <cell r="K53">
            <v>1</v>
          </cell>
          <cell r="L53">
            <v>1</v>
          </cell>
          <cell r="M53">
            <v>51900</v>
          </cell>
          <cell r="Q53">
            <v>5900</v>
          </cell>
          <cell r="U53">
            <v>14500</v>
          </cell>
          <cell r="Y53">
            <v>30700</v>
          </cell>
          <cell r="AC53">
            <v>1</v>
          </cell>
          <cell r="AD53">
            <v>1</v>
          </cell>
          <cell r="AE53">
            <v>1</v>
          </cell>
          <cell r="AF53">
            <v>1</v>
          </cell>
          <cell r="AG53">
            <v>799</v>
          </cell>
          <cell r="AH53">
            <v>51900</v>
          </cell>
          <cell r="AI53">
            <v>51100</v>
          </cell>
          <cell r="AJ53">
            <v>5900</v>
          </cell>
          <cell r="AK53">
            <v>14500</v>
          </cell>
          <cell r="AL53">
            <v>30700</v>
          </cell>
          <cell r="AM53">
            <v>1</v>
          </cell>
          <cell r="AN53">
            <v>799</v>
          </cell>
          <cell r="AO53">
            <v>0.9845857418111752</v>
          </cell>
          <cell r="AP53">
            <v>0.11368015414258188</v>
          </cell>
          <cell r="AQ53">
            <v>0.279383429672447</v>
          </cell>
          <cell r="AR53">
            <v>0.5915221579961464</v>
          </cell>
          <cell r="AS53">
            <v>1.926782273603083E-05</v>
          </cell>
          <cell r="AT53">
            <v>0.015394990366088632</v>
          </cell>
          <cell r="AU53">
            <v>727064.0151515153</v>
          </cell>
          <cell r="AV53">
            <v>715856.8627021662</v>
          </cell>
          <cell r="AW53">
            <v>82652.74931394875</v>
          </cell>
          <cell r="AX53">
            <v>203129.6381444503</v>
          </cell>
          <cell r="AY53">
            <v>430074.4752437672</v>
          </cell>
          <cell r="AZ53">
            <v>14.008940561686229</v>
          </cell>
          <cell r="BA53">
            <v>11193.143508787296</v>
          </cell>
        </row>
        <row r="54">
          <cell r="A54">
            <v>194.2</v>
          </cell>
          <cell r="B54" t="str">
            <v>Singleton Road</v>
          </cell>
          <cell r="C54" t="str">
            <v>Woodhouse Rd.</v>
          </cell>
          <cell r="D54" t="str">
            <v>I-10</v>
          </cell>
          <cell r="E54" t="str">
            <v>Yes</v>
          </cell>
          <cell r="F54" t="str">
            <v>Yes</v>
          </cell>
          <cell r="G54" t="str">
            <v>No</v>
          </cell>
          <cell r="H54">
            <v>200</v>
          </cell>
          <cell r="I54">
            <v>51900</v>
          </cell>
          <cell r="J54">
            <v>1</v>
          </cell>
          <cell r="K54">
            <v>1</v>
          </cell>
          <cell r="L54">
            <v>1</v>
          </cell>
          <cell r="M54">
            <v>51700</v>
          </cell>
          <cell r="Q54">
            <v>5900</v>
          </cell>
          <cell r="U54">
            <v>14500</v>
          </cell>
          <cell r="Y54">
            <v>30700</v>
          </cell>
          <cell r="AC54">
            <v>1</v>
          </cell>
          <cell r="AD54">
            <v>1</v>
          </cell>
          <cell r="AE54">
            <v>1</v>
          </cell>
          <cell r="AF54">
            <v>1</v>
          </cell>
          <cell r="AG54">
            <v>599</v>
          </cell>
          <cell r="AH54">
            <v>51700</v>
          </cell>
          <cell r="AI54">
            <v>51100</v>
          </cell>
          <cell r="AJ54">
            <v>5900</v>
          </cell>
          <cell r="AK54">
            <v>14500</v>
          </cell>
          <cell r="AL54">
            <v>30700</v>
          </cell>
          <cell r="AM54">
            <v>1</v>
          </cell>
          <cell r="AN54">
            <v>599</v>
          </cell>
          <cell r="AO54">
            <v>0.988394584139265</v>
          </cell>
          <cell r="AP54">
            <v>0.11411992263056092</v>
          </cell>
          <cell r="AQ54">
            <v>0.2804642166344294</v>
          </cell>
          <cell r="AR54">
            <v>0.5938104448742747</v>
          </cell>
          <cell r="AS54">
            <v>1.934235976789168E-05</v>
          </cell>
          <cell r="AT54">
            <v>0.011586073500967117</v>
          </cell>
          <cell r="AU54">
            <v>727064.0151515153</v>
          </cell>
          <cell r="AV54">
            <v>718626.1348983061</v>
          </cell>
          <cell r="AW54">
            <v>82972.4891565559</v>
          </cell>
          <cell r="AX54">
            <v>203915.43945255261</v>
          </cell>
          <cell r="AY54">
            <v>431738.20628919767</v>
          </cell>
          <cell r="AZ54">
            <v>14.063133755348456</v>
          </cell>
          <cell r="BA54">
            <v>8423.817119453726</v>
          </cell>
        </row>
        <row r="55">
          <cell r="A55">
            <v>195</v>
          </cell>
          <cell r="B55" t="str">
            <v>Singleton Rd / I-10</v>
          </cell>
          <cell r="E55" t="str">
            <v>Yes</v>
          </cell>
          <cell r="F55" t="str">
            <v>Yes</v>
          </cell>
          <cell r="G55" t="str">
            <v>No</v>
          </cell>
          <cell r="H55">
            <v>300</v>
          </cell>
          <cell r="I55">
            <v>37200</v>
          </cell>
          <cell r="J55">
            <v>1</v>
          </cell>
          <cell r="K55">
            <v>1</v>
          </cell>
          <cell r="L55">
            <v>1</v>
          </cell>
          <cell r="M55">
            <v>36900</v>
          </cell>
          <cell r="Q55">
            <v>5900</v>
          </cell>
          <cell r="U55">
            <v>9100</v>
          </cell>
          <cell r="Y55">
            <v>18600</v>
          </cell>
          <cell r="AC55">
            <v>1</v>
          </cell>
          <cell r="AD55">
            <v>1</v>
          </cell>
          <cell r="AE55">
            <v>1</v>
          </cell>
          <cell r="AF55">
            <v>1</v>
          </cell>
          <cell r="AG55">
            <v>3299</v>
          </cell>
          <cell r="AH55">
            <v>36900</v>
          </cell>
          <cell r="AI55">
            <v>33600</v>
          </cell>
          <cell r="AJ55">
            <v>5900</v>
          </cell>
          <cell r="AK55">
            <v>9100</v>
          </cell>
          <cell r="AL55">
            <v>18600</v>
          </cell>
          <cell r="AM55">
            <v>1</v>
          </cell>
          <cell r="AN55">
            <v>3299</v>
          </cell>
          <cell r="AO55">
            <v>0.9105691056910569</v>
          </cell>
          <cell r="AP55">
            <v>0.15989159891598917</v>
          </cell>
          <cell r="AQ55">
            <v>0.24661246612466126</v>
          </cell>
          <cell r="AR55">
            <v>0.5040650406504065</v>
          </cell>
          <cell r="AS55">
            <v>2.7100271002710027E-05</v>
          </cell>
          <cell r="AT55">
            <v>0.08940379403794038</v>
          </cell>
          <cell r="AU55">
            <v>29000000</v>
          </cell>
          <cell r="AV55">
            <v>26406504.065040648</v>
          </cell>
          <cell r="AW55">
            <v>4636856.368563686</v>
          </cell>
          <cell r="AX55">
            <v>7151761.517615177</v>
          </cell>
          <cell r="AY55">
            <v>14617886.178861788</v>
          </cell>
          <cell r="AZ55">
            <v>785.9078590785908</v>
          </cell>
          <cell r="BA55">
            <v>2592710.027100271</v>
          </cell>
        </row>
        <row r="56">
          <cell r="A56">
            <v>196</v>
          </cell>
          <cell r="B56" t="str">
            <v>Singleton Road</v>
          </cell>
          <cell r="C56" t="str">
            <v>I-10</v>
          </cell>
          <cell r="D56" t="str">
            <v>Calimesa Boulevard</v>
          </cell>
          <cell r="E56" t="str">
            <v>Yes</v>
          </cell>
          <cell r="F56" t="str">
            <v>Yes</v>
          </cell>
          <cell r="G56" t="str">
            <v>No</v>
          </cell>
          <cell r="H56">
            <v>400</v>
          </cell>
          <cell r="I56">
            <v>22400</v>
          </cell>
          <cell r="J56">
            <v>1</v>
          </cell>
          <cell r="K56">
            <v>1</v>
          </cell>
          <cell r="L56">
            <v>1</v>
          </cell>
          <cell r="M56">
            <v>22000</v>
          </cell>
          <cell r="Q56">
            <v>5900</v>
          </cell>
          <cell r="U56">
            <v>3800</v>
          </cell>
          <cell r="Y56">
            <v>6500</v>
          </cell>
          <cell r="AC56">
            <v>1</v>
          </cell>
          <cell r="AD56">
            <v>1</v>
          </cell>
          <cell r="AE56">
            <v>1</v>
          </cell>
          <cell r="AF56">
            <v>1</v>
          </cell>
          <cell r="AG56">
            <v>5799</v>
          </cell>
          <cell r="AH56">
            <v>22000</v>
          </cell>
          <cell r="AI56">
            <v>16200</v>
          </cell>
          <cell r="AJ56">
            <v>5900</v>
          </cell>
          <cell r="AK56">
            <v>3800</v>
          </cell>
          <cell r="AL56">
            <v>6500</v>
          </cell>
          <cell r="AM56">
            <v>1</v>
          </cell>
          <cell r="AN56">
            <v>5799</v>
          </cell>
          <cell r="AO56">
            <v>0.7363636363636363</v>
          </cell>
          <cell r="AP56">
            <v>0.2681818181818182</v>
          </cell>
          <cell r="AQ56">
            <v>0.17272727272727273</v>
          </cell>
          <cell r="AR56">
            <v>0.29545454545454547</v>
          </cell>
          <cell r="AS56">
            <v>4.545454545454545E-05</v>
          </cell>
          <cell r="AT56">
            <v>0.2635909090909091</v>
          </cell>
          <cell r="AU56">
            <v>532964.0151515151</v>
          </cell>
          <cell r="AV56">
            <v>392455.32024793385</v>
          </cell>
          <cell r="AW56">
            <v>142931.25860881543</v>
          </cell>
          <cell r="AX56">
            <v>92057.42079889806</v>
          </cell>
          <cell r="AY56">
            <v>157466.64084022038</v>
          </cell>
          <cell r="AZ56">
            <v>24.225637052341597</v>
          </cell>
          <cell r="BA56">
            <v>140484.46926652893</v>
          </cell>
        </row>
        <row r="57">
          <cell r="A57">
            <v>197</v>
          </cell>
          <cell r="B57" t="str">
            <v>Singleton Road</v>
          </cell>
          <cell r="C57" t="str">
            <v>Calimesa Boulevard</v>
          </cell>
          <cell r="D57" t="str">
            <v>Beckwith Avenue</v>
          </cell>
          <cell r="E57" t="str">
            <v>Yes</v>
          </cell>
          <cell r="F57" t="str">
            <v>Yes</v>
          </cell>
          <cell r="G57" t="str">
            <v>No</v>
          </cell>
          <cell r="H57">
            <v>900</v>
          </cell>
          <cell r="I57">
            <v>23600</v>
          </cell>
          <cell r="J57">
            <v>1</v>
          </cell>
          <cell r="K57">
            <v>1</v>
          </cell>
          <cell r="L57">
            <v>1</v>
          </cell>
          <cell r="M57">
            <v>22700</v>
          </cell>
          <cell r="Q57">
            <v>5900</v>
          </cell>
          <cell r="U57">
            <v>3800</v>
          </cell>
          <cell r="Y57">
            <v>6500</v>
          </cell>
          <cell r="AC57">
            <v>1</v>
          </cell>
          <cell r="AD57">
            <v>1</v>
          </cell>
          <cell r="AE57">
            <v>1</v>
          </cell>
          <cell r="AF57">
            <v>1</v>
          </cell>
          <cell r="AG57">
            <v>6499</v>
          </cell>
          <cell r="AH57">
            <v>22700</v>
          </cell>
          <cell r="AI57">
            <v>16200</v>
          </cell>
          <cell r="AJ57">
            <v>5900</v>
          </cell>
          <cell r="AK57">
            <v>3800</v>
          </cell>
          <cell r="AL57">
            <v>6500</v>
          </cell>
          <cell r="AM57">
            <v>1</v>
          </cell>
          <cell r="AN57">
            <v>6499</v>
          </cell>
          <cell r="AO57">
            <v>0.7136563876651982</v>
          </cell>
          <cell r="AP57">
            <v>0.2599118942731278</v>
          </cell>
          <cell r="AQ57">
            <v>0.16740088105726872</v>
          </cell>
          <cell r="AR57">
            <v>0.28634361233480177</v>
          </cell>
          <cell r="AS57">
            <v>4.405286343612335E-05</v>
          </cell>
          <cell r="AT57">
            <v>0.28629955947136565</v>
          </cell>
          <cell r="AU57">
            <v>509791.6666666667</v>
          </cell>
          <cell r="AV57">
            <v>363816.0792951542</v>
          </cell>
          <cell r="AW57">
            <v>132500.91776798826</v>
          </cell>
          <cell r="AX57">
            <v>85339.57415565345</v>
          </cell>
          <cell r="AY57">
            <v>145975.5873715125</v>
          </cell>
          <cell r="AZ57">
            <v>22.457782672540386</v>
          </cell>
          <cell r="BA57">
            <v>145953.12958883995</v>
          </cell>
        </row>
        <row r="58">
          <cell r="A58">
            <v>199</v>
          </cell>
          <cell r="B58" t="str">
            <v>Street E</v>
          </cell>
          <cell r="C58" t="str">
            <v>Singleton Road</v>
          </cell>
          <cell r="D58" t="str">
            <v>Roberts Road</v>
          </cell>
          <cell r="E58" t="str">
            <v>No</v>
          </cell>
          <cell r="F58" t="str">
            <v>No</v>
          </cell>
          <cell r="G58" t="str">
            <v>Yes</v>
          </cell>
          <cell r="H58">
            <v>0</v>
          </cell>
          <cell r="J58">
            <v>1</v>
          </cell>
          <cell r="K58">
            <v>1</v>
          </cell>
          <cell r="L58">
            <v>1</v>
          </cell>
          <cell r="M58">
            <v>0</v>
          </cell>
          <cell r="AD58">
            <v>1</v>
          </cell>
          <cell r="AE58">
            <v>1</v>
          </cell>
          <cell r="AF58">
            <v>1</v>
          </cell>
          <cell r="AG58">
            <v>0</v>
          </cell>
          <cell r="AH58">
            <v>0</v>
          </cell>
          <cell r="AI58">
            <v>0</v>
          </cell>
          <cell r="AJ58">
            <v>0</v>
          </cell>
          <cell r="AK58">
            <v>0</v>
          </cell>
          <cell r="AL58">
            <v>0</v>
          </cell>
          <cell r="AM58">
            <v>0</v>
          </cell>
          <cell r="AN58">
            <v>0</v>
          </cell>
          <cell r="AO58" t="e">
            <v>#DIV/0!</v>
          </cell>
          <cell r="AP58" t="e">
            <v>#DIV/0!</v>
          </cell>
          <cell r="AQ58" t="e">
            <v>#DIV/0!</v>
          </cell>
          <cell r="AR58" t="e">
            <v>#DIV/0!</v>
          </cell>
          <cell r="AS58" t="e">
            <v>#DIV/0!</v>
          </cell>
          <cell r="AT58" t="e">
            <v>#DIV/0!</v>
          </cell>
          <cell r="AU58">
            <v>3346681.8181818184</v>
          </cell>
          <cell r="AV58">
            <v>0</v>
          </cell>
        </row>
        <row r="59">
          <cell r="A59">
            <v>201</v>
          </cell>
          <cell r="B59" t="str">
            <v>7th Place</v>
          </cell>
          <cell r="C59" t="str">
            <v>County Line Road</v>
          </cell>
          <cell r="D59" t="str">
            <v>Avenue L</v>
          </cell>
          <cell r="E59" t="str">
            <v>No</v>
          </cell>
          <cell r="F59" t="str">
            <v>No</v>
          </cell>
          <cell r="G59" t="str">
            <v>No</v>
          </cell>
          <cell r="H59">
            <v>0</v>
          </cell>
          <cell r="J59">
            <v>1</v>
          </cell>
          <cell r="K59">
            <v>1</v>
          </cell>
          <cell r="L59">
            <v>1</v>
          </cell>
          <cell r="M59">
            <v>0</v>
          </cell>
          <cell r="AD59">
            <v>1</v>
          </cell>
          <cell r="AE59">
            <v>1</v>
          </cell>
          <cell r="AF59">
            <v>1</v>
          </cell>
          <cell r="AG59">
            <v>0</v>
          </cell>
          <cell r="AH59">
            <v>0</v>
          </cell>
          <cell r="AI59">
            <v>0</v>
          </cell>
          <cell r="AJ59">
            <v>0</v>
          </cell>
          <cell r="AK59">
            <v>0</v>
          </cell>
          <cell r="AL59">
            <v>0</v>
          </cell>
          <cell r="AM59">
            <v>0</v>
          </cell>
          <cell r="AN59">
            <v>0</v>
          </cell>
          <cell r="AO59" t="e">
            <v>#DIV/0!</v>
          </cell>
          <cell r="AP59" t="e">
            <v>#DIV/0!</v>
          </cell>
          <cell r="AQ59" t="e">
            <v>#DIV/0!</v>
          </cell>
          <cell r="AR59" t="e">
            <v>#DIV/0!</v>
          </cell>
          <cell r="AS59" t="e">
            <v>#DIV/0!</v>
          </cell>
          <cell r="AT59" t="e">
            <v>#DIV/0!</v>
          </cell>
          <cell r="AU59">
            <v>0</v>
          </cell>
          <cell r="AV59">
            <v>0</v>
          </cell>
        </row>
        <row r="60">
          <cell r="A60">
            <v>202</v>
          </cell>
          <cell r="B60" t="str">
            <v>7th Street</v>
          </cell>
          <cell r="C60" t="str">
            <v>Avenue L</v>
          </cell>
          <cell r="D60" t="str">
            <v>Sandalwood Drive</v>
          </cell>
          <cell r="E60" t="str">
            <v>Yes</v>
          </cell>
          <cell r="F60" t="str">
            <v>No</v>
          </cell>
          <cell r="G60" t="str">
            <v>No</v>
          </cell>
          <cell r="H60">
            <v>2600</v>
          </cell>
          <cell r="I60">
            <v>16900</v>
          </cell>
          <cell r="J60">
            <v>1</v>
          </cell>
          <cell r="K60">
            <v>1</v>
          </cell>
          <cell r="L60">
            <v>1</v>
          </cell>
          <cell r="M60">
            <v>14300</v>
          </cell>
          <cell r="Q60">
            <v>13000</v>
          </cell>
          <cell r="U60">
            <v>1</v>
          </cell>
          <cell r="Y60">
            <v>1</v>
          </cell>
          <cell r="AD60">
            <v>1</v>
          </cell>
          <cell r="AE60">
            <v>1</v>
          </cell>
          <cell r="AF60">
            <v>1</v>
          </cell>
          <cell r="AG60">
            <v>1298</v>
          </cell>
          <cell r="AH60">
            <v>14300</v>
          </cell>
          <cell r="AI60">
            <v>13002</v>
          </cell>
          <cell r="AJ60">
            <v>13000</v>
          </cell>
          <cell r="AK60">
            <v>1</v>
          </cell>
          <cell r="AL60">
            <v>1</v>
          </cell>
          <cell r="AM60">
            <v>0</v>
          </cell>
          <cell r="AN60">
            <v>1298</v>
          </cell>
          <cell r="AO60">
            <v>0.9092307692307692</v>
          </cell>
          <cell r="AP60">
            <v>0.9090909090909091</v>
          </cell>
          <cell r="AQ60">
            <v>6.993006993006993E-05</v>
          </cell>
          <cell r="AR60">
            <v>6.993006993006993E-05</v>
          </cell>
          <cell r="AS60">
            <v>0</v>
          </cell>
          <cell r="AT60">
            <v>0.09076923076923077</v>
          </cell>
          <cell r="AU60">
            <v>0</v>
          </cell>
          <cell r="AV60">
            <v>0</v>
          </cell>
          <cell r="AW60">
            <v>0</v>
          </cell>
          <cell r="AX60">
            <v>0</v>
          </cell>
          <cell r="AY60">
            <v>0</v>
          </cell>
          <cell r="AZ60">
            <v>0</v>
          </cell>
          <cell r="BA60">
            <v>0</v>
          </cell>
        </row>
        <row r="61">
          <cell r="A61">
            <v>213</v>
          </cell>
          <cell r="B61" t="str">
            <v>Calimesa Boulevard</v>
          </cell>
          <cell r="C61" t="str">
            <v>County Line Road</v>
          </cell>
          <cell r="D61" t="str">
            <v>Avenue L</v>
          </cell>
          <cell r="E61" t="str">
            <v>Yes</v>
          </cell>
          <cell r="F61" t="str">
            <v>Yes</v>
          </cell>
          <cell r="G61" t="str">
            <v>No</v>
          </cell>
          <cell r="H61">
            <v>8800</v>
          </cell>
          <cell r="I61">
            <v>17700</v>
          </cell>
          <cell r="J61">
            <v>1</v>
          </cell>
          <cell r="K61">
            <v>1</v>
          </cell>
          <cell r="L61">
            <v>1</v>
          </cell>
          <cell r="M61">
            <v>8900</v>
          </cell>
          <cell r="Q61">
            <v>1</v>
          </cell>
          <cell r="U61">
            <v>1</v>
          </cell>
          <cell r="Y61">
            <v>1</v>
          </cell>
          <cell r="AC61">
            <v>1</v>
          </cell>
          <cell r="AD61">
            <v>1</v>
          </cell>
          <cell r="AE61">
            <v>1</v>
          </cell>
          <cell r="AF61">
            <v>1</v>
          </cell>
          <cell r="AG61">
            <v>8896</v>
          </cell>
          <cell r="AH61">
            <v>8900</v>
          </cell>
          <cell r="AI61">
            <v>3</v>
          </cell>
          <cell r="AJ61">
            <v>1</v>
          </cell>
          <cell r="AK61">
            <v>1</v>
          </cell>
          <cell r="AL61">
            <v>1</v>
          </cell>
          <cell r="AM61">
            <v>1</v>
          </cell>
          <cell r="AN61">
            <v>8896</v>
          </cell>
          <cell r="AO61">
            <v>0.00033707865168539324</v>
          </cell>
          <cell r="AP61">
            <v>0.00011235955056179776</v>
          </cell>
          <cell r="AQ61">
            <v>0.00011235955056179776</v>
          </cell>
          <cell r="AR61">
            <v>0.00011235955056179776</v>
          </cell>
          <cell r="AS61">
            <v>0.00011235955056179776</v>
          </cell>
          <cell r="AT61">
            <v>0.9995505617977528</v>
          </cell>
          <cell r="AU61">
            <v>0</v>
          </cell>
          <cell r="AV61">
            <v>0</v>
          </cell>
          <cell r="AW61">
            <v>0</v>
          </cell>
          <cell r="AX61">
            <v>0</v>
          </cell>
          <cell r="AY61">
            <v>0</v>
          </cell>
          <cell r="AZ61">
            <v>0</v>
          </cell>
          <cell r="BA61">
            <v>0</v>
          </cell>
        </row>
        <row r="62">
          <cell r="A62">
            <v>214</v>
          </cell>
          <cell r="B62" t="str">
            <v>Calimesa Boulevard</v>
          </cell>
          <cell r="C62" t="str">
            <v>Avenue L</v>
          </cell>
          <cell r="D62" t="str">
            <v>Myrtlewood Drive</v>
          </cell>
          <cell r="E62" t="str">
            <v>Yes</v>
          </cell>
          <cell r="F62" t="str">
            <v>Yes</v>
          </cell>
          <cell r="G62" t="str">
            <v>No</v>
          </cell>
          <cell r="H62">
            <v>8800</v>
          </cell>
          <cell r="I62">
            <v>17700</v>
          </cell>
          <cell r="J62">
            <v>1</v>
          </cell>
          <cell r="K62">
            <v>1</v>
          </cell>
          <cell r="L62">
            <v>1</v>
          </cell>
          <cell r="M62">
            <v>8900</v>
          </cell>
          <cell r="Q62">
            <v>1</v>
          </cell>
          <cell r="U62">
            <v>1</v>
          </cell>
          <cell r="Y62">
            <v>1</v>
          </cell>
          <cell r="AC62">
            <v>1</v>
          </cell>
          <cell r="AD62">
            <v>1</v>
          </cell>
          <cell r="AE62">
            <v>1</v>
          </cell>
          <cell r="AF62">
            <v>1</v>
          </cell>
          <cell r="AG62">
            <v>8896</v>
          </cell>
          <cell r="AH62">
            <v>8900</v>
          </cell>
          <cell r="AI62">
            <v>3</v>
          </cell>
          <cell r="AJ62">
            <v>1</v>
          </cell>
          <cell r="AK62">
            <v>1</v>
          </cell>
          <cell r="AL62">
            <v>1</v>
          </cell>
          <cell r="AM62">
            <v>1</v>
          </cell>
          <cell r="AN62">
            <v>8896</v>
          </cell>
          <cell r="AO62">
            <v>0.00033707865168539324</v>
          </cell>
          <cell r="AP62">
            <v>0.00011235955056179776</v>
          </cell>
          <cell r="AQ62">
            <v>0.00011235955056179776</v>
          </cell>
          <cell r="AR62">
            <v>0.00011235955056179776</v>
          </cell>
          <cell r="AS62">
            <v>0.00011235955056179776</v>
          </cell>
          <cell r="AT62">
            <v>0.9995505617977528</v>
          </cell>
          <cell r="AU62">
            <v>0</v>
          </cell>
          <cell r="AV62">
            <v>0</v>
          </cell>
          <cell r="AW62">
            <v>0</v>
          </cell>
          <cell r="AX62">
            <v>0</v>
          </cell>
          <cell r="AY62">
            <v>0</v>
          </cell>
          <cell r="AZ62">
            <v>0</v>
          </cell>
          <cell r="BA62">
            <v>0</v>
          </cell>
        </row>
        <row r="63">
          <cell r="A63">
            <v>215</v>
          </cell>
          <cell r="B63" t="str">
            <v>Calimesa Boulevard</v>
          </cell>
          <cell r="C63" t="str">
            <v>Myrtlewood Drive</v>
          </cell>
          <cell r="D63" t="str">
            <v>Sandalwood Drive</v>
          </cell>
          <cell r="E63" t="str">
            <v>Yes</v>
          </cell>
          <cell r="F63" t="str">
            <v>Yes</v>
          </cell>
          <cell r="G63" t="str">
            <v>No</v>
          </cell>
          <cell r="H63">
            <v>8800</v>
          </cell>
          <cell r="I63">
            <v>17700</v>
          </cell>
          <cell r="J63">
            <v>1</v>
          </cell>
          <cell r="K63">
            <v>1</v>
          </cell>
          <cell r="L63">
            <v>1</v>
          </cell>
          <cell r="M63">
            <v>8900</v>
          </cell>
          <cell r="Q63">
            <v>1</v>
          </cell>
          <cell r="U63">
            <v>1</v>
          </cell>
          <cell r="Y63">
            <v>1</v>
          </cell>
          <cell r="AC63">
            <v>1</v>
          </cell>
          <cell r="AD63">
            <v>1</v>
          </cell>
          <cell r="AE63">
            <v>1</v>
          </cell>
          <cell r="AF63">
            <v>1</v>
          </cell>
          <cell r="AG63">
            <v>8896</v>
          </cell>
          <cell r="AH63">
            <v>8900</v>
          </cell>
          <cell r="AI63">
            <v>3</v>
          </cell>
          <cell r="AJ63">
            <v>1</v>
          </cell>
          <cell r="AK63">
            <v>1</v>
          </cell>
          <cell r="AL63">
            <v>1</v>
          </cell>
          <cell r="AM63">
            <v>1</v>
          </cell>
          <cell r="AN63">
            <v>8896</v>
          </cell>
          <cell r="AO63">
            <v>0.00033707865168539324</v>
          </cell>
          <cell r="AP63">
            <v>0.00011235955056179776</v>
          </cell>
          <cell r="AQ63">
            <v>0.00011235955056179776</v>
          </cell>
          <cell r="AR63">
            <v>0.00011235955056179776</v>
          </cell>
          <cell r="AS63">
            <v>0.00011235955056179776</v>
          </cell>
          <cell r="AT63">
            <v>0.9995505617977528</v>
          </cell>
          <cell r="AU63">
            <v>0</v>
          </cell>
          <cell r="AV63">
            <v>0</v>
          </cell>
          <cell r="AW63">
            <v>0</v>
          </cell>
          <cell r="AX63">
            <v>0</v>
          </cell>
          <cell r="AY63">
            <v>0</v>
          </cell>
          <cell r="AZ63">
            <v>0</v>
          </cell>
          <cell r="BA63">
            <v>0</v>
          </cell>
        </row>
        <row r="64">
          <cell r="A64">
            <v>216</v>
          </cell>
          <cell r="B64" t="str">
            <v>Calimesa Boulevard</v>
          </cell>
          <cell r="C64" t="str">
            <v>Sandalwood Drive</v>
          </cell>
          <cell r="D64" t="str">
            <v>Buena Vista</v>
          </cell>
          <cell r="E64" t="str">
            <v>No</v>
          </cell>
          <cell r="F64" t="str">
            <v>No</v>
          </cell>
          <cell r="G64" t="str">
            <v>No</v>
          </cell>
          <cell r="H64">
            <v>5400</v>
          </cell>
          <cell r="I64">
            <v>12300</v>
          </cell>
          <cell r="J64">
            <v>1</v>
          </cell>
          <cell r="K64">
            <v>1</v>
          </cell>
          <cell r="L64">
            <v>1</v>
          </cell>
          <cell r="M64">
            <v>6900</v>
          </cell>
          <cell r="Q64">
            <v>1</v>
          </cell>
          <cell r="U64">
            <v>1</v>
          </cell>
          <cell r="AD64">
            <v>1</v>
          </cell>
          <cell r="AE64">
            <v>1</v>
          </cell>
          <cell r="AF64">
            <v>1</v>
          </cell>
          <cell r="AG64">
            <v>6898</v>
          </cell>
          <cell r="AH64">
            <v>6900</v>
          </cell>
          <cell r="AI64">
            <v>2</v>
          </cell>
          <cell r="AJ64">
            <v>1</v>
          </cell>
          <cell r="AK64">
            <v>1</v>
          </cell>
          <cell r="AL64">
            <v>0</v>
          </cell>
          <cell r="AM64">
            <v>0</v>
          </cell>
          <cell r="AN64">
            <v>6898</v>
          </cell>
          <cell r="AO64">
            <v>0.0002898550724637681</v>
          </cell>
          <cell r="AP64">
            <v>0.00014492753623188405</v>
          </cell>
          <cell r="AQ64">
            <v>0.00014492753623188405</v>
          </cell>
          <cell r="AR64">
            <v>0</v>
          </cell>
          <cell r="AS64">
            <v>0</v>
          </cell>
          <cell r="AT64">
            <v>0.9997101449275362</v>
          </cell>
          <cell r="AU64">
            <v>0</v>
          </cell>
          <cell r="AV64">
            <v>0</v>
          </cell>
          <cell r="AW64">
            <v>0</v>
          </cell>
          <cell r="AX64">
            <v>0</v>
          </cell>
          <cell r="AY64">
            <v>0</v>
          </cell>
          <cell r="AZ64">
            <v>0</v>
          </cell>
          <cell r="BA64">
            <v>0</v>
          </cell>
        </row>
        <row r="65">
          <cell r="A65">
            <v>217</v>
          </cell>
          <cell r="B65" t="str">
            <v>Calimesa Boulevard</v>
          </cell>
          <cell r="C65" t="str">
            <v>Buena Vista</v>
          </cell>
          <cell r="D65" t="str">
            <v>Singleton Road</v>
          </cell>
          <cell r="E65" t="str">
            <v>No</v>
          </cell>
          <cell r="F65" t="str">
            <v>No</v>
          </cell>
          <cell r="G65" t="str">
            <v>No</v>
          </cell>
          <cell r="H65">
            <v>5400</v>
          </cell>
          <cell r="I65">
            <v>5400</v>
          </cell>
          <cell r="J65">
            <v>1</v>
          </cell>
          <cell r="K65">
            <v>1</v>
          </cell>
          <cell r="L65">
            <v>1</v>
          </cell>
          <cell r="M65">
            <v>0</v>
          </cell>
          <cell r="Q65">
            <v>0</v>
          </cell>
          <cell r="U65">
            <v>0</v>
          </cell>
          <cell r="AD65">
            <v>1</v>
          </cell>
          <cell r="AE65">
            <v>1</v>
          </cell>
          <cell r="AF65">
            <v>1</v>
          </cell>
          <cell r="AG65">
            <v>0</v>
          </cell>
          <cell r="AH65">
            <v>0</v>
          </cell>
          <cell r="AI65">
            <v>0</v>
          </cell>
          <cell r="AJ65">
            <v>0</v>
          </cell>
          <cell r="AK65">
            <v>0</v>
          </cell>
          <cell r="AL65">
            <v>0</v>
          </cell>
          <cell r="AM65">
            <v>0</v>
          </cell>
          <cell r="AN65">
            <v>0</v>
          </cell>
        </row>
        <row r="66">
          <cell r="A66">
            <v>218</v>
          </cell>
          <cell r="B66" t="str">
            <v>Calimesa Boulevard</v>
          </cell>
          <cell r="C66" t="str">
            <v>Singleton Road</v>
          </cell>
          <cell r="D66" t="str">
            <v>Cherry Valley Boulevard</v>
          </cell>
          <cell r="E66" t="str">
            <v>Yes</v>
          </cell>
          <cell r="F66" t="str">
            <v>No</v>
          </cell>
          <cell r="G66" t="str">
            <v>No</v>
          </cell>
          <cell r="H66">
            <v>1200</v>
          </cell>
          <cell r="I66">
            <v>3700</v>
          </cell>
          <cell r="J66">
            <v>1</v>
          </cell>
          <cell r="K66">
            <v>1</v>
          </cell>
          <cell r="L66">
            <v>1</v>
          </cell>
          <cell r="M66">
            <v>2500</v>
          </cell>
          <cell r="Q66">
            <v>1</v>
          </cell>
          <cell r="U66">
            <v>700</v>
          </cell>
          <cell r="Y66">
            <v>400</v>
          </cell>
          <cell r="AC66">
            <v>1</v>
          </cell>
          <cell r="AD66">
            <v>1</v>
          </cell>
          <cell r="AE66">
            <v>1</v>
          </cell>
          <cell r="AF66">
            <v>1</v>
          </cell>
          <cell r="AG66">
            <v>1398</v>
          </cell>
          <cell r="AH66">
            <v>2500</v>
          </cell>
          <cell r="AI66">
            <v>1101</v>
          </cell>
          <cell r="AJ66">
            <v>1</v>
          </cell>
          <cell r="AK66">
            <v>700</v>
          </cell>
          <cell r="AL66">
            <v>400</v>
          </cell>
          <cell r="AM66">
            <v>1</v>
          </cell>
          <cell r="AN66">
            <v>1398</v>
          </cell>
          <cell r="AO66">
            <v>0.4404</v>
          </cell>
          <cell r="AP66">
            <v>0.0004</v>
          </cell>
          <cell r="AQ66">
            <v>0.28</v>
          </cell>
          <cell r="AR66">
            <v>0.16</v>
          </cell>
          <cell r="AS66">
            <v>0.0004</v>
          </cell>
          <cell r="AT66">
            <v>0.5592</v>
          </cell>
          <cell r="AU66">
            <v>2873371.2121212124</v>
          </cell>
          <cell r="AV66">
            <v>1265432.681818182</v>
          </cell>
          <cell r="AW66">
            <v>1149.348484848485</v>
          </cell>
          <cell r="AX66">
            <v>804543.9393939396</v>
          </cell>
          <cell r="AY66">
            <v>459739.393939394</v>
          </cell>
          <cell r="AZ66">
            <v>1149.348484848485</v>
          </cell>
          <cell r="BA66">
            <v>1606789.181818182</v>
          </cell>
        </row>
        <row r="67">
          <cell r="B67" t="str">
            <v>Total</v>
          </cell>
          <cell r="AU67">
            <v>237306398.10606053</v>
          </cell>
          <cell r="AV67">
            <v>105836822.18913172</v>
          </cell>
          <cell r="AW67">
            <v>31018084.52283422</v>
          </cell>
          <cell r="AX67">
            <v>32862057.975526202</v>
          </cell>
          <cell r="AY67">
            <v>41956679.690771304</v>
          </cell>
          <cell r="AZ67">
            <v>30641396.24448254</v>
          </cell>
          <cell r="BA67">
            <v>49065844.4451736</v>
          </cell>
        </row>
      </sheetData>
      <sheetData sheetId="11">
        <row r="1">
          <cell r="A1" t="str">
            <v>ID#</v>
          </cell>
          <cell r="B1" t="str">
            <v>Facility</v>
          </cell>
          <cell r="C1" t="str">
            <v>Limits 1</v>
          </cell>
          <cell r="D1" t="str">
            <v>Limits 2</v>
          </cell>
          <cell r="E1" t="str">
            <v>Agency</v>
          </cell>
          <cell r="F1" t="str">
            <v>TUMF</v>
          </cell>
          <cell r="G1" t="str">
            <v>TUMF Lead</v>
          </cell>
          <cell r="H1" t="str">
            <v>Fair Share Roadway</v>
          </cell>
          <cell r="I1" t="str">
            <v>Onsite Imps</v>
          </cell>
          <cell r="J1" t="str">
            <v>GP Designation</v>
          </cell>
          <cell r="K1" t="str">
            <v>Width</v>
          </cell>
          <cell r="L1" t="str">
            <v>Median</v>
          </cell>
          <cell r="M1" t="str">
            <v>GP Lanes</v>
          </cell>
          <cell r="N1" t="str">
            <v>Existing Config</v>
          </cell>
          <cell r="O1" t="str">
            <v>Change</v>
          </cell>
          <cell r="P1" t="str">
            <v>Length (Feet)</v>
          </cell>
          <cell r="Q1" t="str">
            <v>Miles</v>
          </cell>
          <cell r="R1" t="str">
            <v>Lane Miles</v>
          </cell>
          <cell r="S1" t="str">
            <v>Terrain</v>
          </cell>
          <cell r="T1" t="str">
            <v>Land Use</v>
          </cell>
          <cell r="U1" t="str">
            <v>Calculate</v>
          </cell>
          <cell r="V1" t="str">
            <v>Constr. Unit Cost</v>
          </cell>
          <cell r="W1" t="str">
            <v>ROW Unit Cost</v>
          </cell>
          <cell r="X1" t="str">
            <v>Construction*</v>
          </cell>
          <cell r="Y1" t="str">
            <v>ROW</v>
          </cell>
          <cell r="Z1" t="str">
            <v>Total</v>
          </cell>
          <cell r="AA1" t="str">
            <v>Cost Per Lane Mile</v>
          </cell>
          <cell r="AB1" t="str">
            <v>Fair Share Network Cost</v>
          </cell>
          <cell r="AC1" t="str">
            <v>Onsite Total Cost</v>
          </cell>
        </row>
        <row r="2">
          <cell r="A2">
            <v>1</v>
          </cell>
          <cell r="B2" t="str">
            <v>Cherry Valley Boulevard</v>
          </cell>
          <cell r="C2" t="str">
            <v>Desert Lawn Drive</v>
          </cell>
          <cell r="D2" t="str">
            <v>Beckwith Avenue</v>
          </cell>
          <cell r="E2" t="str">
            <v>Calimesa</v>
          </cell>
          <cell r="F2" t="str">
            <v>Yes</v>
          </cell>
          <cell r="G2" t="str">
            <v>Calimesa</v>
          </cell>
          <cell r="H2" t="str">
            <v>No</v>
          </cell>
          <cell r="I2" t="str">
            <v>Yes</v>
          </cell>
          <cell r="J2" t="str">
            <v>ArterialSP</v>
          </cell>
          <cell r="K2" t="str">
            <v>114 feet</v>
          </cell>
          <cell r="L2" t="str">
            <v>Curbed/Painted</v>
          </cell>
          <cell r="M2">
            <v>4</v>
          </cell>
          <cell r="N2">
            <v>2</v>
          </cell>
          <cell r="O2">
            <v>2</v>
          </cell>
          <cell r="P2">
            <v>2100</v>
          </cell>
          <cell r="Q2">
            <v>0.3977272727272727</v>
          </cell>
          <cell r="R2">
            <v>0.7954545454545454</v>
          </cell>
          <cell r="S2" t="str">
            <v>Terrain 1</v>
          </cell>
          <cell r="T2" t="str">
            <v>Land Use 3</v>
          </cell>
          <cell r="U2" t="str">
            <v>Yes</v>
          </cell>
          <cell r="V2">
            <v>797500</v>
          </cell>
          <cell r="W2">
            <v>240040</v>
          </cell>
          <cell r="X2">
            <v>634375</v>
          </cell>
          <cell r="Y2">
            <v>190940.9090909091</v>
          </cell>
          <cell r="AA2">
            <v>1037540</v>
          </cell>
          <cell r="AB2">
            <v>0</v>
          </cell>
          <cell r="AC2">
            <v>0</v>
          </cell>
        </row>
        <row r="3">
          <cell r="A3">
            <v>1.1</v>
          </cell>
          <cell r="B3" t="str">
            <v>Cherry Valley Boulevard</v>
          </cell>
          <cell r="C3" t="str">
            <v>G Street/Desert Lawn Drive</v>
          </cell>
          <cell r="D3" t="str">
            <v>Roberts Road</v>
          </cell>
          <cell r="E3" t="str">
            <v>Calimesa</v>
          </cell>
          <cell r="F3" t="str">
            <v>No</v>
          </cell>
          <cell r="G3" t="str">
            <v>No</v>
          </cell>
          <cell r="H3" t="str">
            <v>Yes</v>
          </cell>
          <cell r="I3" t="str">
            <v>Yes</v>
          </cell>
          <cell r="J3" t="str">
            <v>Urban Arterial</v>
          </cell>
          <cell r="K3" t="str">
            <v>134 feet</v>
          </cell>
          <cell r="L3" t="str">
            <v>Curbed/Painted</v>
          </cell>
          <cell r="M3">
            <v>6</v>
          </cell>
          <cell r="N3">
            <v>2</v>
          </cell>
          <cell r="O3">
            <v>4</v>
          </cell>
          <cell r="P3">
            <v>500</v>
          </cell>
          <cell r="Q3">
            <v>0.0946969696969697</v>
          </cell>
          <cell r="R3">
            <v>0.3787878787878788</v>
          </cell>
          <cell r="S3" t="str">
            <v>Terrain 1</v>
          </cell>
          <cell r="T3" t="str">
            <v>Land Use 3</v>
          </cell>
          <cell r="U3" t="str">
            <v>Yes</v>
          </cell>
          <cell r="V3">
            <v>797500</v>
          </cell>
          <cell r="W3">
            <v>240040</v>
          </cell>
          <cell r="X3">
            <v>302083.3333333333</v>
          </cell>
          <cell r="Y3">
            <v>90924.24242424242</v>
          </cell>
          <cell r="Z3">
            <v>393007.57575757575</v>
          </cell>
          <cell r="AA3">
            <v>1037540</v>
          </cell>
          <cell r="AB3">
            <v>393007.57575757575</v>
          </cell>
          <cell r="AC3">
            <v>393007.57575757575</v>
          </cell>
        </row>
        <row r="4">
          <cell r="A4">
            <v>1.2</v>
          </cell>
          <cell r="B4" t="str">
            <v>Cherry Valley Boulevard</v>
          </cell>
          <cell r="C4" t="str">
            <v>Roberts Road</v>
          </cell>
          <cell r="D4" t="str">
            <v>I-10 Interchange</v>
          </cell>
          <cell r="E4" t="str">
            <v>Calimesa</v>
          </cell>
          <cell r="F4" t="str">
            <v>Yes</v>
          </cell>
          <cell r="G4" t="str">
            <v>Calimesa</v>
          </cell>
          <cell r="H4" t="str">
            <v>Yes</v>
          </cell>
          <cell r="I4" t="str">
            <v>No</v>
          </cell>
          <cell r="J4" t="str">
            <v>Urban Arterial</v>
          </cell>
          <cell r="K4" t="str">
            <v>134 feet</v>
          </cell>
          <cell r="L4" t="str">
            <v>Curbed/Painted</v>
          </cell>
          <cell r="M4">
            <v>6</v>
          </cell>
          <cell r="N4">
            <v>2</v>
          </cell>
          <cell r="O4">
            <v>4</v>
          </cell>
          <cell r="P4">
            <v>1000</v>
          </cell>
          <cell r="Q4">
            <v>0.1893939393939394</v>
          </cell>
          <cell r="R4">
            <v>0.7575757575757576</v>
          </cell>
          <cell r="S4" t="str">
            <v>Terrain 1</v>
          </cell>
          <cell r="T4" t="str">
            <v>Land Use 3</v>
          </cell>
          <cell r="U4" t="str">
            <v>Yes</v>
          </cell>
          <cell r="V4">
            <v>797500</v>
          </cell>
          <cell r="W4">
            <v>240040</v>
          </cell>
          <cell r="X4">
            <v>604166.6666666666</v>
          </cell>
          <cell r="Y4">
            <v>181848.48484848483</v>
          </cell>
          <cell r="Z4">
            <v>786015.1515151515</v>
          </cell>
          <cell r="AA4">
            <v>1037540</v>
          </cell>
          <cell r="AB4">
            <v>786015.1515151515</v>
          </cell>
          <cell r="AC4">
            <v>0</v>
          </cell>
        </row>
        <row r="5">
          <cell r="A5">
            <v>1.3</v>
          </cell>
          <cell r="B5" t="str">
            <v>Cherry Valley / I-10</v>
          </cell>
          <cell r="E5" t="str">
            <v>Calimesa</v>
          </cell>
          <cell r="F5" t="str">
            <v>Yes</v>
          </cell>
          <cell r="G5" t="str">
            <v>Calimesa</v>
          </cell>
          <cell r="H5" t="str">
            <v>Yes</v>
          </cell>
          <cell r="I5" t="str">
            <v>No</v>
          </cell>
          <cell r="J5" t="str">
            <v>Urban Arterial</v>
          </cell>
          <cell r="K5" t="str">
            <v>134 feet</v>
          </cell>
          <cell r="L5" t="str">
            <v>Curbed/Painted</v>
          </cell>
          <cell r="M5">
            <v>6</v>
          </cell>
          <cell r="N5">
            <v>2</v>
          </cell>
          <cell r="O5">
            <v>4</v>
          </cell>
          <cell r="Q5">
            <v>0</v>
          </cell>
          <cell r="R5">
            <v>0</v>
          </cell>
          <cell r="S5" t="str">
            <v>Interchange 2</v>
          </cell>
          <cell r="T5" t="str">
            <v>Land Use 3</v>
          </cell>
          <cell r="U5" t="str">
            <v>Yes</v>
          </cell>
          <cell r="V5">
            <v>14500000</v>
          </cell>
          <cell r="X5">
            <v>14500000</v>
          </cell>
          <cell r="Y5">
            <v>0</v>
          </cell>
          <cell r="Z5">
            <v>14500000</v>
          </cell>
          <cell r="AA5">
            <v>14500000</v>
          </cell>
          <cell r="AB5">
            <v>14500000</v>
          </cell>
          <cell r="AC5">
            <v>0</v>
          </cell>
        </row>
        <row r="6">
          <cell r="A6">
            <v>1.4</v>
          </cell>
          <cell r="B6" t="str">
            <v>Cherry Valley Boulevard</v>
          </cell>
          <cell r="C6" t="str">
            <v>I-10 Interchange</v>
          </cell>
          <cell r="D6" t="str">
            <v>Calimesa Boulevard</v>
          </cell>
          <cell r="E6" t="str">
            <v>Calimesa / County</v>
          </cell>
          <cell r="F6" t="str">
            <v>Yes</v>
          </cell>
          <cell r="G6" t="str">
            <v>Calimesa</v>
          </cell>
          <cell r="H6" t="str">
            <v>Yes</v>
          </cell>
          <cell r="I6" t="str">
            <v>No</v>
          </cell>
          <cell r="J6" t="str">
            <v>ArterialSP</v>
          </cell>
          <cell r="K6" t="str">
            <v>114 feet</v>
          </cell>
          <cell r="L6" t="str">
            <v>Curbed/Painted</v>
          </cell>
          <cell r="M6">
            <v>4</v>
          </cell>
          <cell r="N6">
            <v>2</v>
          </cell>
          <cell r="O6">
            <v>2</v>
          </cell>
          <cell r="P6">
            <v>700</v>
          </cell>
          <cell r="Q6">
            <v>0.13257575757575757</v>
          </cell>
          <cell r="R6">
            <v>0.26515151515151514</v>
          </cell>
          <cell r="S6" t="str">
            <v>Terrain 1</v>
          </cell>
          <cell r="T6" t="str">
            <v>Land Use 3</v>
          </cell>
          <cell r="U6" t="str">
            <v>Yes</v>
          </cell>
          <cell r="V6">
            <v>797500</v>
          </cell>
          <cell r="W6">
            <v>240040</v>
          </cell>
          <cell r="X6">
            <v>211458.3333333333</v>
          </cell>
          <cell r="Y6">
            <v>63646.969696969696</v>
          </cell>
          <cell r="Z6">
            <v>275105.303030303</v>
          </cell>
          <cell r="AA6">
            <v>1037540</v>
          </cell>
          <cell r="AB6">
            <v>275105.303030303</v>
          </cell>
          <cell r="AC6">
            <v>0</v>
          </cell>
        </row>
        <row r="7">
          <cell r="A7">
            <v>1.5</v>
          </cell>
          <cell r="B7" t="str">
            <v>Cherry Valley Boulevard</v>
          </cell>
          <cell r="C7" t="str">
            <v>Calimesa Boulevard</v>
          </cell>
          <cell r="D7" t="str">
            <v>Beckwith Avenue</v>
          </cell>
          <cell r="E7" t="str">
            <v>Calimesa / County</v>
          </cell>
          <cell r="F7" t="str">
            <v>Yes</v>
          </cell>
          <cell r="G7" t="str">
            <v>Calimesa</v>
          </cell>
          <cell r="H7" t="str">
            <v>Yes</v>
          </cell>
          <cell r="I7" t="str">
            <v>No</v>
          </cell>
          <cell r="J7" t="str">
            <v>ArterialSP</v>
          </cell>
          <cell r="K7" t="str">
            <v>114 feet</v>
          </cell>
          <cell r="L7" t="str">
            <v>Curbed/Painted</v>
          </cell>
          <cell r="M7">
            <v>4</v>
          </cell>
          <cell r="N7">
            <v>2</v>
          </cell>
          <cell r="O7">
            <v>2</v>
          </cell>
          <cell r="P7">
            <v>1100</v>
          </cell>
          <cell r="Q7">
            <v>0.20833333333333334</v>
          </cell>
          <cell r="R7">
            <v>0.4166666666666667</v>
          </cell>
          <cell r="S7" t="str">
            <v>Terrain 1</v>
          </cell>
          <cell r="T7" t="str">
            <v>Land Use 3</v>
          </cell>
          <cell r="U7" t="str">
            <v>Yes</v>
          </cell>
          <cell r="V7">
            <v>797500</v>
          </cell>
          <cell r="W7">
            <v>240040</v>
          </cell>
          <cell r="X7">
            <v>332291.6666666667</v>
          </cell>
          <cell r="Y7">
            <v>100016.66666666667</v>
          </cell>
          <cell r="Z7">
            <v>432308.3333333334</v>
          </cell>
          <cell r="AA7">
            <v>1037540</v>
          </cell>
          <cell r="AB7">
            <v>432308.3333333334</v>
          </cell>
          <cell r="AC7">
            <v>0</v>
          </cell>
        </row>
        <row r="8">
          <cell r="A8">
            <v>2</v>
          </cell>
          <cell r="B8" t="str">
            <v>Cherry Valley Boulevard</v>
          </cell>
          <cell r="C8" t="str">
            <v>Beckwith Avenue</v>
          </cell>
          <cell r="D8" t="str">
            <v>Taylor Drive</v>
          </cell>
          <cell r="E8" t="str">
            <v>County</v>
          </cell>
          <cell r="F8" t="str">
            <v>Yes</v>
          </cell>
          <cell r="G8" t="str">
            <v>County</v>
          </cell>
          <cell r="H8" t="str">
            <v>No</v>
          </cell>
          <cell r="I8" t="str">
            <v>No</v>
          </cell>
          <cell r="J8" t="str">
            <v>Arterial</v>
          </cell>
          <cell r="K8" t="str">
            <v>110 feet</v>
          </cell>
          <cell r="L8" t="str">
            <v>Curbed/Painted</v>
          </cell>
          <cell r="M8">
            <v>4</v>
          </cell>
          <cell r="N8">
            <v>2</v>
          </cell>
          <cell r="O8">
            <v>2</v>
          </cell>
          <cell r="P8">
            <v>8800</v>
          </cell>
          <cell r="Q8">
            <v>1.6666666666666667</v>
          </cell>
          <cell r="R8">
            <v>3.3333333333333335</v>
          </cell>
          <cell r="S8" t="str">
            <v>Terrain 1</v>
          </cell>
          <cell r="T8" t="str">
            <v>Land Use 3</v>
          </cell>
          <cell r="U8" t="str">
            <v>Yes</v>
          </cell>
          <cell r="V8">
            <v>797500</v>
          </cell>
          <cell r="W8">
            <v>240040</v>
          </cell>
          <cell r="X8">
            <v>2658333.3333333335</v>
          </cell>
          <cell r="Y8">
            <v>800133.3333333334</v>
          </cell>
          <cell r="Z8">
            <v>3458466.666666667</v>
          </cell>
          <cell r="AA8">
            <v>1037540</v>
          </cell>
          <cell r="AB8">
            <v>0</v>
          </cell>
          <cell r="AC8">
            <v>0</v>
          </cell>
        </row>
        <row r="9">
          <cell r="A9">
            <v>3</v>
          </cell>
          <cell r="B9" t="str">
            <v>Cherry Valley Boulevard</v>
          </cell>
          <cell r="C9" t="str">
            <v>Taylor Drive</v>
          </cell>
          <cell r="D9" t="str">
            <v>Nancy Avenue</v>
          </cell>
          <cell r="E9" t="str">
            <v>County</v>
          </cell>
          <cell r="F9" t="str">
            <v>Yes</v>
          </cell>
          <cell r="G9" t="str">
            <v>County</v>
          </cell>
          <cell r="H9" t="str">
            <v>No</v>
          </cell>
          <cell r="I9" t="str">
            <v>No</v>
          </cell>
          <cell r="J9" t="str">
            <v>Arterial</v>
          </cell>
          <cell r="K9" t="str">
            <v>110 feet</v>
          </cell>
          <cell r="L9" t="str">
            <v>Curbed/Painted</v>
          </cell>
          <cell r="M9">
            <v>4</v>
          </cell>
          <cell r="N9">
            <v>2</v>
          </cell>
          <cell r="O9">
            <v>2</v>
          </cell>
          <cell r="P9">
            <v>2650</v>
          </cell>
          <cell r="Q9">
            <v>0.5018939393939394</v>
          </cell>
          <cell r="R9">
            <v>1.003787878787879</v>
          </cell>
          <cell r="S9" t="str">
            <v>Terrain 1</v>
          </cell>
          <cell r="T9" t="str">
            <v>Land Use 3</v>
          </cell>
          <cell r="U9" t="str">
            <v>Yes</v>
          </cell>
          <cell r="V9">
            <v>797500</v>
          </cell>
          <cell r="W9">
            <v>240040</v>
          </cell>
          <cell r="X9">
            <v>800520.8333333334</v>
          </cell>
          <cell r="Y9">
            <v>240949.24242424246</v>
          </cell>
          <cell r="Z9">
            <v>1041470.0757575758</v>
          </cell>
          <cell r="AA9">
            <v>1037540</v>
          </cell>
          <cell r="AB9">
            <v>0</v>
          </cell>
          <cell r="AC9">
            <v>0</v>
          </cell>
        </row>
        <row r="10">
          <cell r="A10">
            <v>4</v>
          </cell>
          <cell r="B10" t="str">
            <v>Cherry Valley Boulevard</v>
          </cell>
          <cell r="C10" t="str">
            <v>Nancy Avenue</v>
          </cell>
          <cell r="D10" t="str">
            <v>Beaumont Avenue</v>
          </cell>
          <cell r="E10" t="str">
            <v>County</v>
          </cell>
          <cell r="F10" t="str">
            <v>Yes</v>
          </cell>
          <cell r="G10" t="str">
            <v>County</v>
          </cell>
          <cell r="H10" t="str">
            <v>No</v>
          </cell>
          <cell r="I10" t="str">
            <v>No</v>
          </cell>
          <cell r="J10" t="str">
            <v>Arterial</v>
          </cell>
          <cell r="K10" t="str">
            <v>110 feet</v>
          </cell>
          <cell r="L10" t="str">
            <v>Curbed/Painted</v>
          </cell>
          <cell r="M10">
            <v>4</v>
          </cell>
          <cell r="N10">
            <v>2</v>
          </cell>
          <cell r="O10">
            <v>2</v>
          </cell>
          <cell r="P10">
            <v>3750</v>
          </cell>
          <cell r="Q10">
            <v>0.7102272727272727</v>
          </cell>
          <cell r="R10">
            <v>1.4204545454545454</v>
          </cell>
          <cell r="S10" t="str">
            <v>Terrain 1</v>
          </cell>
          <cell r="T10" t="str">
            <v>Land Use 3</v>
          </cell>
          <cell r="U10" t="str">
            <v>Yes</v>
          </cell>
          <cell r="V10">
            <v>797500</v>
          </cell>
          <cell r="W10">
            <v>240040</v>
          </cell>
          <cell r="X10">
            <v>1132812.5</v>
          </cell>
          <cell r="Y10">
            <v>340965.90909090906</v>
          </cell>
          <cell r="Z10">
            <v>1473778.4090909092</v>
          </cell>
          <cell r="AA10">
            <v>1037540</v>
          </cell>
          <cell r="AB10">
            <v>0</v>
          </cell>
          <cell r="AC10">
            <v>0</v>
          </cell>
        </row>
        <row r="11">
          <cell r="A11">
            <v>5</v>
          </cell>
          <cell r="B11" t="str">
            <v>Cherry Valley Boulevard</v>
          </cell>
          <cell r="C11" t="str">
            <v>Beaumont Avenue</v>
          </cell>
          <cell r="D11" t="str">
            <v>Highland Springs Avenue</v>
          </cell>
          <cell r="E11" t="str">
            <v>County</v>
          </cell>
          <cell r="F11" t="str">
            <v>Yes</v>
          </cell>
          <cell r="G11" t="str">
            <v>County</v>
          </cell>
          <cell r="H11" t="str">
            <v>No</v>
          </cell>
          <cell r="I11" t="str">
            <v>No</v>
          </cell>
          <cell r="J11" t="str">
            <v>Arterial</v>
          </cell>
          <cell r="K11" t="str">
            <v>110 feet</v>
          </cell>
          <cell r="L11" t="str">
            <v>Curbed/Painted</v>
          </cell>
          <cell r="M11">
            <v>4</v>
          </cell>
          <cell r="N11">
            <v>2</v>
          </cell>
          <cell r="O11">
            <v>2</v>
          </cell>
          <cell r="P11">
            <v>10500</v>
          </cell>
          <cell r="Q11">
            <v>1.9886363636363635</v>
          </cell>
          <cell r="R11">
            <v>3.977272727272727</v>
          </cell>
          <cell r="S11" t="str">
            <v>Terrain 1</v>
          </cell>
          <cell r="T11" t="str">
            <v>Land Use 3</v>
          </cell>
          <cell r="U11" t="str">
            <v>Yes</v>
          </cell>
          <cell r="V11">
            <v>797500</v>
          </cell>
          <cell r="W11">
            <v>240040</v>
          </cell>
          <cell r="X11">
            <v>3171875</v>
          </cell>
          <cell r="Y11">
            <v>954704.5454545454</v>
          </cell>
          <cell r="Z11">
            <v>4126579.5454545454</v>
          </cell>
          <cell r="AA11">
            <v>1037540</v>
          </cell>
          <cell r="AB11">
            <v>0</v>
          </cell>
          <cell r="AC11">
            <v>0</v>
          </cell>
        </row>
        <row r="12">
          <cell r="A12">
            <v>6</v>
          </cell>
          <cell r="B12" t="str">
            <v>Cherry Valley Boulevard</v>
          </cell>
          <cell r="C12" t="str">
            <v>Highland Springs</v>
          </cell>
          <cell r="D12" t="str">
            <v>East City Limits</v>
          </cell>
          <cell r="E12" t="str">
            <v>County</v>
          </cell>
          <cell r="F12" t="str">
            <v>No</v>
          </cell>
          <cell r="G12" t="str">
            <v>No</v>
          </cell>
          <cell r="H12" t="str">
            <v>No</v>
          </cell>
          <cell r="I12" t="str">
            <v>No</v>
          </cell>
          <cell r="J12" t="str">
            <v>Arterial</v>
          </cell>
          <cell r="K12" t="str">
            <v>110 feet</v>
          </cell>
          <cell r="L12" t="str">
            <v>Curbed/Painted</v>
          </cell>
          <cell r="M12">
            <v>4</v>
          </cell>
          <cell r="N12">
            <v>2</v>
          </cell>
          <cell r="O12">
            <v>2</v>
          </cell>
          <cell r="P12">
            <v>1900</v>
          </cell>
          <cell r="Q12">
            <v>0.35984848484848486</v>
          </cell>
          <cell r="R12">
            <v>0.7196969696969697</v>
          </cell>
          <cell r="S12" t="str">
            <v>Terrain 1</v>
          </cell>
          <cell r="T12" t="str">
            <v>Land Use 3</v>
          </cell>
          <cell r="U12" t="str">
            <v>Yes</v>
          </cell>
          <cell r="V12">
            <v>797500</v>
          </cell>
          <cell r="W12">
            <v>240040</v>
          </cell>
          <cell r="X12">
            <v>573958.3333333334</v>
          </cell>
          <cell r="Y12">
            <v>172756.0606060606</v>
          </cell>
          <cell r="Z12">
            <v>746714.393939394</v>
          </cell>
          <cell r="AA12">
            <v>1037540</v>
          </cell>
          <cell r="AB12">
            <v>0</v>
          </cell>
          <cell r="AC12">
            <v>0</v>
          </cell>
        </row>
        <row r="13">
          <cell r="A13">
            <v>7</v>
          </cell>
          <cell r="B13" t="str">
            <v>G Street</v>
          </cell>
          <cell r="C13" t="str">
            <v>Oak Valley Parkway</v>
          </cell>
          <cell r="D13" t="str">
            <v>J Street</v>
          </cell>
          <cell r="E13" t="str">
            <v>Beaumont / Calimesa</v>
          </cell>
          <cell r="F13" t="str">
            <v>No</v>
          </cell>
          <cell r="G13" t="str">
            <v>No</v>
          </cell>
          <cell r="H13" t="str">
            <v>No</v>
          </cell>
          <cell r="I13" t="str">
            <v>Yes</v>
          </cell>
          <cell r="J13" t="str">
            <v>Divided Collector</v>
          </cell>
          <cell r="K13" t="str">
            <v>78 feet</v>
          </cell>
          <cell r="L13" t="str">
            <v>Painted</v>
          </cell>
          <cell r="M13">
            <v>2</v>
          </cell>
          <cell r="N13">
            <v>0</v>
          </cell>
          <cell r="O13">
            <v>2</v>
          </cell>
          <cell r="P13">
            <v>9100</v>
          </cell>
          <cell r="Q13">
            <v>1.7234848484848484</v>
          </cell>
          <cell r="R13">
            <v>3.446969696969697</v>
          </cell>
          <cell r="S13" t="str">
            <v>Terrain 2</v>
          </cell>
          <cell r="T13" t="str">
            <v>Land Use 2</v>
          </cell>
          <cell r="U13" t="str">
            <v>Yes</v>
          </cell>
          <cell r="V13">
            <v>1232500</v>
          </cell>
          <cell r="W13">
            <v>426000</v>
          </cell>
          <cell r="X13">
            <v>4248390.151515151</v>
          </cell>
          <cell r="Y13">
            <v>1468409.0909090908</v>
          </cell>
          <cell r="AA13">
            <v>1658500</v>
          </cell>
          <cell r="AB13">
            <v>0</v>
          </cell>
          <cell r="AC13">
            <v>0</v>
          </cell>
        </row>
        <row r="14">
          <cell r="A14">
            <v>7.1</v>
          </cell>
          <cell r="B14" t="str">
            <v>G Street</v>
          </cell>
          <cell r="C14" t="str">
            <v>Oak Valley Parkway</v>
          </cell>
          <cell r="D14" t="str">
            <v>North Project Boundary</v>
          </cell>
          <cell r="E14" t="str">
            <v>Calimesa</v>
          </cell>
          <cell r="F14" t="str">
            <v>No</v>
          </cell>
          <cell r="G14" t="str">
            <v>No</v>
          </cell>
          <cell r="H14" t="str">
            <v>Yes</v>
          </cell>
          <cell r="I14" t="str">
            <v>Yes</v>
          </cell>
          <cell r="J14" t="str">
            <v>Secondary</v>
          </cell>
          <cell r="K14" t="str">
            <v>88 feet</v>
          </cell>
          <cell r="L14" t="str">
            <v>None</v>
          </cell>
          <cell r="M14">
            <v>4</v>
          </cell>
          <cell r="N14">
            <v>0</v>
          </cell>
          <cell r="O14">
            <v>4</v>
          </cell>
          <cell r="P14">
            <v>7700</v>
          </cell>
          <cell r="Q14">
            <v>1.4583333333333333</v>
          </cell>
          <cell r="R14">
            <v>5.833333333333333</v>
          </cell>
          <cell r="S14" t="str">
            <v>Terrain 2</v>
          </cell>
          <cell r="T14" t="str">
            <v>Land Use 2</v>
          </cell>
          <cell r="U14" t="str">
            <v>Yes</v>
          </cell>
          <cell r="V14">
            <v>1232500</v>
          </cell>
          <cell r="W14">
            <v>426000</v>
          </cell>
          <cell r="X14">
            <v>7189583.333333333</v>
          </cell>
          <cell r="Y14">
            <v>2485000</v>
          </cell>
          <cell r="Z14">
            <v>9674583.333333332</v>
          </cell>
          <cell r="AA14">
            <v>1658500</v>
          </cell>
          <cell r="AB14">
            <v>9674583.333333332</v>
          </cell>
          <cell r="AC14">
            <v>9674583.333333332</v>
          </cell>
        </row>
        <row r="15">
          <cell r="A15">
            <v>7.2</v>
          </cell>
          <cell r="B15" t="str">
            <v>G Street</v>
          </cell>
          <cell r="C15" t="str">
            <v>North Project Boundary</v>
          </cell>
          <cell r="D15" t="str">
            <v>J Street</v>
          </cell>
          <cell r="E15" t="str">
            <v>Calimesa</v>
          </cell>
          <cell r="F15" t="str">
            <v>No</v>
          </cell>
          <cell r="G15" t="str">
            <v>No</v>
          </cell>
          <cell r="H15" t="str">
            <v>Yes</v>
          </cell>
          <cell r="I15" t="str">
            <v>Yes</v>
          </cell>
          <cell r="J15" t="str">
            <v>Secondary</v>
          </cell>
          <cell r="K15" t="str">
            <v>88 feet</v>
          </cell>
          <cell r="L15" t="str">
            <v>None</v>
          </cell>
          <cell r="M15">
            <v>4</v>
          </cell>
          <cell r="N15">
            <v>0</v>
          </cell>
          <cell r="O15">
            <v>4</v>
          </cell>
          <cell r="P15">
            <v>1400</v>
          </cell>
          <cell r="Q15">
            <v>0.26515151515151514</v>
          </cell>
          <cell r="R15">
            <v>1.0606060606060606</v>
          </cell>
          <cell r="S15" t="str">
            <v>Terrain 2</v>
          </cell>
          <cell r="T15" t="str">
            <v>Land Use 2</v>
          </cell>
          <cell r="U15" t="str">
            <v>Yes</v>
          </cell>
          <cell r="V15">
            <v>1232500</v>
          </cell>
          <cell r="W15">
            <v>426000</v>
          </cell>
          <cell r="X15">
            <v>1307196.9696969697</v>
          </cell>
          <cell r="Y15">
            <v>451818.1818181818</v>
          </cell>
          <cell r="Z15">
            <v>1759015.1515151516</v>
          </cell>
          <cell r="AA15">
            <v>1658500</v>
          </cell>
          <cell r="AB15">
            <v>1759015.1515151516</v>
          </cell>
          <cell r="AC15">
            <v>1759015.1515151516</v>
          </cell>
        </row>
        <row r="16">
          <cell r="A16">
            <v>8</v>
          </cell>
          <cell r="B16" t="str">
            <v>Brookside Avenue</v>
          </cell>
          <cell r="C16" t="str">
            <v>Desert Lawn Drive</v>
          </cell>
          <cell r="D16" t="str">
            <v>Beckwith Avenue</v>
          </cell>
          <cell r="E16" t="str">
            <v>Calimesa</v>
          </cell>
          <cell r="F16" t="str">
            <v>No</v>
          </cell>
          <cell r="G16" t="str">
            <v>No</v>
          </cell>
          <cell r="H16" t="str">
            <v>Yes</v>
          </cell>
          <cell r="I16" t="str">
            <v>No</v>
          </cell>
          <cell r="J16" t="str">
            <v>Secondary</v>
          </cell>
          <cell r="K16" t="str">
            <v>88 feet</v>
          </cell>
          <cell r="L16" t="str">
            <v>None</v>
          </cell>
          <cell r="M16">
            <v>4</v>
          </cell>
          <cell r="N16">
            <v>2</v>
          </cell>
          <cell r="O16">
            <v>2</v>
          </cell>
          <cell r="P16">
            <v>1400</v>
          </cell>
          <cell r="Q16">
            <v>0.26515151515151514</v>
          </cell>
          <cell r="R16">
            <v>0.5303030303030303</v>
          </cell>
          <cell r="S16" t="str">
            <v>Terrain 2</v>
          </cell>
          <cell r="T16" t="str">
            <v>Land Use 2</v>
          </cell>
          <cell r="U16" t="str">
            <v>Yes</v>
          </cell>
          <cell r="V16">
            <v>1232500</v>
          </cell>
          <cell r="W16">
            <v>426000</v>
          </cell>
          <cell r="X16">
            <v>653598.4848484849</v>
          </cell>
          <cell r="Y16">
            <v>225909.0909090909</v>
          </cell>
          <cell r="Z16">
            <v>879507.5757575758</v>
          </cell>
          <cell r="AA16">
            <v>1658500</v>
          </cell>
          <cell r="AB16">
            <v>879507.5757575758</v>
          </cell>
          <cell r="AC16">
            <v>0</v>
          </cell>
        </row>
        <row r="17">
          <cell r="A17">
            <v>9</v>
          </cell>
          <cell r="B17" t="str">
            <v>Brookside Avenue</v>
          </cell>
          <cell r="C17" t="str">
            <v>Beckwith Avenue</v>
          </cell>
          <cell r="D17" t="str">
            <v>Taylor Drive</v>
          </cell>
          <cell r="E17" t="str">
            <v>County / Beaumont</v>
          </cell>
          <cell r="F17" t="str">
            <v>No</v>
          </cell>
          <cell r="G17" t="str">
            <v>No</v>
          </cell>
          <cell r="H17" t="str">
            <v>No</v>
          </cell>
          <cell r="I17" t="str">
            <v>No</v>
          </cell>
          <cell r="J17" t="str">
            <v>Secondary</v>
          </cell>
          <cell r="K17" t="str">
            <v>88 feet</v>
          </cell>
          <cell r="L17" t="str">
            <v>None</v>
          </cell>
          <cell r="M17">
            <v>4</v>
          </cell>
          <cell r="N17">
            <v>2</v>
          </cell>
          <cell r="O17">
            <v>2</v>
          </cell>
          <cell r="P17">
            <v>7000</v>
          </cell>
          <cell r="Q17">
            <v>1.3257575757575757</v>
          </cell>
          <cell r="R17">
            <v>2.6515151515151514</v>
          </cell>
          <cell r="S17" t="str">
            <v>Terrain 2</v>
          </cell>
          <cell r="T17" t="str">
            <v>Land Use 2</v>
          </cell>
          <cell r="U17" t="str">
            <v>Yes</v>
          </cell>
          <cell r="V17">
            <v>1232500</v>
          </cell>
          <cell r="W17">
            <v>426000</v>
          </cell>
          <cell r="X17">
            <v>3267992.424242424</v>
          </cell>
          <cell r="Y17">
            <v>1129545.4545454546</v>
          </cell>
          <cell r="Z17">
            <v>4397537.878787879</v>
          </cell>
          <cell r="AA17">
            <v>1658500</v>
          </cell>
          <cell r="AB17">
            <v>0</v>
          </cell>
          <cell r="AC17">
            <v>0</v>
          </cell>
        </row>
        <row r="18">
          <cell r="A18">
            <v>10</v>
          </cell>
          <cell r="B18" t="str">
            <v>Brookside Avenue</v>
          </cell>
          <cell r="C18" t="str">
            <v>Taylor Drive</v>
          </cell>
          <cell r="D18" t="str">
            <v>Nancy Avenue</v>
          </cell>
          <cell r="E18" t="str">
            <v>County / Beaumont</v>
          </cell>
          <cell r="F18" t="str">
            <v>No</v>
          </cell>
          <cell r="G18" t="str">
            <v>No</v>
          </cell>
          <cell r="H18" t="str">
            <v>No</v>
          </cell>
          <cell r="I18" t="str">
            <v>No</v>
          </cell>
          <cell r="J18" t="str">
            <v>Secondary</v>
          </cell>
          <cell r="K18" t="str">
            <v>88 feet</v>
          </cell>
          <cell r="L18" t="str">
            <v>None</v>
          </cell>
          <cell r="M18">
            <v>4</v>
          </cell>
          <cell r="N18">
            <v>2</v>
          </cell>
          <cell r="O18">
            <v>2</v>
          </cell>
          <cell r="P18">
            <v>2650</v>
          </cell>
          <cell r="Q18">
            <v>0.5018939393939394</v>
          </cell>
          <cell r="R18">
            <v>1.003787878787879</v>
          </cell>
          <cell r="S18" t="str">
            <v>Terrain 2</v>
          </cell>
          <cell r="T18" t="str">
            <v>Land Use 2</v>
          </cell>
          <cell r="U18" t="str">
            <v>Yes</v>
          </cell>
          <cell r="V18">
            <v>1232500</v>
          </cell>
          <cell r="W18">
            <v>426000</v>
          </cell>
          <cell r="X18">
            <v>1237168.5606060608</v>
          </cell>
          <cell r="Y18">
            <v>427613.6363636364</v>
          </cell>
          <cell r="Z18">
            <v>1664782.1969696973</v>
          </cell>
          <cell r="AA18">
            <v>1658500</v>
          </cell>
          <cell r="AB18">
            <v>0</v>
          </cell>
          <cell r="AC18">
            <v>0</v>
          </cell>
        </row>
        <row r="19">
          <cell r="A19">
            <v>11</v>
          </cell>
          <cell r="B19" t="str">
            <v>Brookside Avenue</v>
          </cell>
          <cell r="C19" t="str">
            <v>Nancy Avenue</v>
          </cell>
          <cell r="D19" t="str">
            <v>Oak View Drive</v>
          </cell>
          <cell r="E19" t="str">
            <v>County / Beaumont</v>
          </cell>
          <cell r="F19" t="str">
            <v>No</v>
          </cell>
          <cell r="G19" t="str">
            <v>No</v>
          </cell>
          <cell r="H19" t="str">
            <v>No</v>
          </cell>
          <cell r="I19" t="str">
            <v>No</v>
          </cell>
          <cell r="J19" t="str">
            <v>Secondary</v>
          </cell>
          <cell r="K19" t="str">
            <v>88 feet</v>
          </cell>
          <cell r="L19" t="str">
            <v>None</v>
          </cell>
          <cell r="M19">
            <v>4</v>
          </cell>
          <cell r="N19">
            <v>2</v>
          </cell>
          <cell r="O19">
            <v>2</v>
          </cell>
          <cell r="P19">
            <v>750</v>
          </cell>
          <cell r="Q19">
            <v>0.14204545454545456</v>
          </cell>
          <cell r="R19">
            <v>0.2840909090909091</v>
          </cell>
          <cell r="S19" t="str">
            <v>Terrain 2</v>
          </cell>
          <cell r="T19" t="str">
            <v>Land Use 2</v>
          </cell>
          <cell r="U19" t="str">
            <v>Yes</v>
          </cell>
          <cell r="V19">
            <v>1232500</v>
          </cell>
          <cell r="W19">
            <v>426000</v>
          </cell>
          <cell r="X19">
            <v>350142.04545454547</v>
          </cell>
          <cell r="Y19">
            <v>121022.72727272728</v>
          </cell>
          <cell r="Z19">
            <v>471164.77272727276</v>
          </cell>
          <cell r="AA19">
            <v>1658500</v>
          </cell>
          <cell r="AB19">
            <v>0</v>
          </cell>
          <cell r="AC19">
            <v>0</v>
          </cell>
        </row>
        <row r="20">
          <cell r="A20">
            <v>12</v>
          </cell>
          <cell r="B20" t="str">
            <v>Brookside Avenue</v>
          </cell>
          <cell r="C20" t="str">
            <v>Oak View Drive</v>
          </cell>
          <cell r="D20" t="str">
            <v>Elm Avenue</v>
          </cell>
          <cell r="E20" t="str">
            <v>County / Beaumont</v>
          </cell>
          <cell r="F20" t="str">
            <v>No</v>
          </cell>
          <cell r="G20" t="str">
            <v>No</v>
          </cell>
          <cell r="H20" t="str">
            <v>No</v>
          </cell>
          <cell r="I20" t="str">
            <v>No</v>
          </cell>
          <cell r="J20" t="str">
            <v>Secondary</v>
          </cell>
          <cell r="K20" t="str">
            <v>88 feet</v>
          </cell>
          <cell r="L20" t="str">
            <v>None</v>
          </cell>
          <cell r="M20">
            <v>4</v>
          </cell>
          <cell r="N20">
            <v>2</v>
          </cell>
          <cell r="O20">
            <v>2</v>
          </cell>
          <cell r="P20">
            <v>1300</v>
          </cell>
          <cell r="Q20">
            <v>0.24621212121212122</v>
          </cell>
          <cell r="R20">
            <v>0.49242424242424243</v>
          </cell>
          <cell r="S20" t="str">
            <v>Terrain 2</v>
          </cell>
          <cell r="T20" t="str">
            <v>Land Use 2</v>
          </cell>
          <cell r="U20" t="str">
            <v>Yes</v>
          </cell>
          <cell r="V20">
            <v>1232500</v>
          </cell>
          <cell r="W20">
            <v>426000</v>
          </cell>
          <cell r="X20">
            <v>606912.8787878788</v>
          </cell>
          <cell r="Y20">
            <v>209772.72727272726</v>
          </cell>
          <cell r="Z20">
            <v>816685.6060606061</v>
          </cell>
          <cell r="AA20">
            <v>1658500</v>
          </cell>
          <cell r="AB20">
            <v>0</v>
          </cell>
          <cell r="AC20">
            <v>0</v>
          </cell>
        </row>
        <row r="21">
          <cell r="A21">
            <v>13</v>
          </cell>
          <cell r="B21" t="str">
            <v>Brookside Avenue</v>
          </cell>
          <cell r="C21" t="str">
            <v>Elm Avenue</v>
          </cell>
          <cell r="D21" t="str">
            <v>Beaumont Avenue</v>
          </cell>
          <cell r="E21" t="str">
            <v>County / Beaumont</v>
          </cell>
          <cell r="F21" t="str">
            <v>No</v>
          </cell>
          <cell r="G21" t="str">
            <v>No</v>
          </cell>
          <cell r="H21" t="str">
            <v>No</v>
          </cell>
          <cell r="I21" t="str">
            <v>No</v>
          </cell>
          <cell r="J21" t="str">
            <v>Secondary</v>
          </cell>
          <cell r="K21" t="str">
            <v>88 feet</v>
          </cell>
          <cell r="L21" t="str">
            <v>None</v>
          </cell>
          <cell r="M21">
            <v>4</v>
          </cell>
          <cell r="N21">
            <v>2</v>
          </cell>
          <cell r="O21">
            <v>2</v>
          </cell>
          <cell r="P21">
            <v>1750</v>
          </cell>
          <cell r="Q21">
            <v>0.3314393939393939</v>
          </cell>
          <cell r="R21">
            <v>0.6628787878787878</v>
          </cell>
          <cell r="S21" t="str">
            <v>Terrain 2</v>
          </cell>
          <cell r="T21" t="str">
            <v>Land Use 2</v>
          </cell>
          <cell r="U21" t="str">
            <v>Yes</v>
          </cell>
          <cell r="V21">
            <v>1232500</v>
          </cell>
          <cell r="W21">
            <v>426000</v>
          </cell>
          <cell r="X21">
            <v>816998.106060606</v>
          </cell>
          <cell r="Y21">
            <v>282386.36363636365</v>
          </cell>
          <cell r="Z21">
            <v>1099384.4696969697</v>
          </cell>
          <cell r="AA21">
            <v>1658500</v>
          </cell>
          <cell r="AB21">
            <v>0</v>
          </cell>
          <cell r="AC21">
            <v>0</v>
          </cell>
        </row>
        <row r="22">
          <cell r="A22">
            <v>14</v>
          </cell>
          <cell r="B22" t="str">
            <v>Brookside Avenue</v>
          </cell>
          <cell r="C22" t="str">
            <v>Beaumont Avenue</v>
          </cell>
          <cell r="D22" t="str">
            <v>Cherry Avenue</v>
          </cell>
          <cell r="E22" t="str">
            <v>County / Beaumont</v>
          </cell>
          <cell r="F22" t="str">
            <v>No</v>
          </cell>
          <cell r="G22" t="str">
            <v>No</v>
          </cell>
          <cell r="H22" t="str">
            <v>No</v>
          </cell>
          <cell r="I22" t="str">
            <v>No</v>
          </cell>
          <cell r="J22" t="str">
            <v>Secondary</v>
          </cell>
          <cell r="K22" t="str">
            <v>88 feet</v>
          </cell>
          <cell r="L22" t="str">
            <v>None</v>
          </cell>
          <cell r="M22">
            <v>4</v>
          </cell>
          <cell r="N22">
            <v>2</v>
          </cell>
          <cell r="O22">
            <v>2</v>
          </cell>
          <cell r="P22">
            <v>4000</v>
          </cell>
          <cell r="Q22">
            <v>0.7575757575757576</v>
          </cell>
          <cell r="R22">
            <v>1.5151515151515151</v>
          </cell>
          <cell r="S22" t="str">
            <v>Terrain 2</v>
          </cell>
          <cell r="T22" t="str">
            <v>Land Use 2</v>
          </cell>
          <cell r="U22" t="str">
            <v>Yes</v>
          </cell>
          <cell r="V22">
            <v>1232500</v>
          </cell>
          <cell r="W22">
            <v>426000</v>
          </cell>
          <cell r="X22">
            <v>1867424.2424242424</v>
          </cell>
          <cell r="Y22">
            <v>645454.5454545454</v>
          </cell>
          <cell r="Z22">
            <v>2512878.787878788</v>
          </cell>
          <cell r="AA22">
            <v>1658500</v>
          </cell>
          <cell r="AB22">
            <v>0</v>
          </cell>
          <cell r="AC22">
            <v>0</v>
          </cell>
        </row>
        <row r="23">
          <cell r="A23">
            <v>15</v>
          </cell>
          <cell r="B23" t="str">
            <v>Brookside Avenue</v>
          </cell>
          <cell r="C23" t="str">
            <v>Cherry Avenue</v>
          </cell>
          <cell r="D23" t="str">
            <v>Highland Springs Avenue</v>
          </cell>
          <cell r="E23" t="str">
            <v>County / Beaumont</v>
          </cell>
          <cell r="F23" t="str">
            <v>No</v>
          </cell>
          <cell r="G23" t="str">
            <v>No</v>
          </cell>
          <cell r="H23" t="str">
            <v>No</v>
          </cell>
          <cell r="I23" t="str">
            <v>No</v>
          </cell>
          <cell r="J23" t="str">
            <v>Secondary</v>
          </cell>
          <cell r="K23" t="str">
            <v>88 feet</v>
          </cell>
          <cell r="L23" t="str">
            <v>None</v>
          </cell>
          <cell r="M23">
            <v>4</v>
          </cell>
          <cell r="N23">
            <v>2</v>
          </cell>
          <cell r="O23">
            <v>2</v>
          </cell>
          <cell r="P23">
            <v>5400</v>
          </cell>
          <cell r="Q23">
            <v>1.0227272727272727</v>
          </cell>
          <cell r="R23">
            <v>2.0454545454545454</v>
          </cell>
          <cell r="S23" t="str">
            <v>Terrain 2</v>
          </cell>
          <cell r="T23" t="str">
            <v>Land Use 2</v>
          </cell>
          <cell r="U23" t="str">
            <v>Yes</v>
          </cell>
          <cell r="V23">
            <v>1232500</v>
          </cell>
          <cell r="W23">
            <v>426000</v>
          </cell>
          <cell r="X23">
            <v>2521022.727272727</v>
          </cell>
          <cell r="Y23">
            <v>871363.6363636364</v>
          </cell>
          <cell r="Z23">
            <v>3392386.3636363633</v>
          </cell>
          <cell r="AA23">
            <v>1658500</v>
          </cell>
          <cell r="AB23">
            <v>0</v>
          </cell>
          <cell r="AC23">
            <v>0</v>
          </cell>
        </row>
        <row r="24">
          <cell r="A24">
            <v>16</v>
          </cell>
          <cell r="B24" t="str">
            <v>Champions Drive</v>
          </cell>
          <cell r="C24" t="str">
            <v>J Street</v>
          </cell>
          <cell r="D24" t="str">
            <v>Desert Lawn Drive</v>
          </cell>
          <cell r="E24" t="str">
            <v>Beaumont</v>
          </cell>
          <cell r="F24" t="str">
            <v>No</v>
          </cell>
          <cell r="G24" t="str">
            <v>No</v>
          </cell>
          <cell r="H24" t="str">
            <v>No</v>
          </cell>
          <cell r="I24" t="str">
            <v>No</v>
          </cell>
          <cell r="J24" t="str">
            <v>Divided Collector</v>
          </cell>
          <cell r="K24" t="str">
            <v>78 feet</v>
          </cell>
          <cell r="L24" t="str">
            <v>Painted</v>
          </cell>
          <cell r="M24">
            <v>2</v>
          </cell>
          <cell r="N24">
            <v>2</v>
          </cell>
          <cell r="O24">
            <v>0</v>
          </cell>
          <cell r="P24">
            <v>7000</v>
          </cell>
          <cell r="Q24">
            <v>1.3257575757575757</v>
          </cell>
          <cell r="R24">
            <v>0</v>
          </cell>
          <cell r="S24" t="str">
            <v>Terrain 2</v>
          </cell>
          <cell r="T24" t="str">
            <v>Land Use 2</v>
          </cell>
          <cell r="U24" t="str">
            <v>Yes</v>
          </cell>
          <cell r="V24">
            <v>1232500</v>
          </cell>
          <cell r="W24">
            <v>426000</v>
          </cell>
          <cell r="X24">
            <v>0</v>
          </cell>
          <cell r="Y24">
            <v>0</v>
          </cell>
          <cell r="Z24">
            <v>0</v>
          </cell>
          <cell r="AA24">
            <v>1658500</v>
          </cell>
          <cell r="AB24">
            <v>0</v>
          </cell>
          <cell r="AC24">
            <v>0</v>
          </cell>
        </row>
        <row r="25">
          <cell r="A25">
            <v>16.1</v>
          </cell>
          <cell r="B25" t="str">
            <v>Champions Drive</v>
          </cell>
          <cell r="C25" t="str">
            <v>J Street</v>
          </cell>
          <cell r="D25" t="str">
            <v>Clubhouse</v>
          </cell>
          <cell r="E25" t="str">
            <v>Beaumont</v>
          </cell>
          <cell r="F25" t="str">
            <v>No</v>
          </cell>
          <cell r="G25" t="str">
            <v>No</v>
          </cell>
          <cell r="H25" t="str">
            <v>No</v>
          </cell>
          <cell r="I25" t="str">
            <v>No</v>
          </cell>
          <cell r="J25" t="str">
            <v>Divided Collector</v>
          </cell>
          <cell r="K25" t="str">
            <v>78 feet</v>
          </cell>
          <cell r="L25" t="str">
            <v>Painted</v>
          </cell>
          <cell r="M25">
            <v>2</v>
          </cell>
          <cell r="N25">
            <v>2</v>
          </cell>
          <cell r="O25">
            <v>0</v>
          </cell>
          <cell r="P25">
            <v>2000</v>
          </cell>
          <cell r="Q25">
            <v>0.3787878787878788</v>
          </cell>
          <cell r="R25">
            <v>0</v>
          </cell>
          <cell r="S25" t="str">
            <v>Terrain 2</v>
          </cell>
          <cell r="T25" t="str">
            <v>Land Use 2</v>
          </cell>
          <cell r="U25" t="str">
            <v>Yes</v>
          </cell>
          <cell r="V25">
            <v>1232500</v>
          </cell>
          <cell r="W25">
            <v>426000</v>
          </cell>
          <cell r="X25">
            <v>0</v>
          </cell>
          <cell r="Y25">
            <v>0</v>
          </cell>
          <cell r="Z25">
            <v>0</v>
          </cell>
          <cell r="AA25">
            <v>1658500</v>
          </cell>
          <cell r="AB25">
            <v>0</v>
          </cell>
          <cell r="AC25">
            <v>0</v>
          </cell>
        </row>
        <row r="26">
          <cell r="A26">
            <v>16.2</v>
          </cell>
          <cell r="B26" t="str">
            <v>Champions Drive</v>
          </cell>
          <cell r="C26" t="str">
            <v>Clubhouse</v>
          </cell>
          <cell r="D26" t="str">
            <v>Desert Lawn Drive</v>
          </cell>
          <cell r="E26" t="str">
            <v>Beaumont</v>
          </cell>
          <cell r="F26" t="str">
            <v>No</v>
          </cell>
          <cell r="G26" t="str">
            <v>No</v>
          </cell>
          <cell r="H26" t="str">
            <v>No</v>
          </cell>
          <cell r="I26" t="str">
            <v>No</v>
          </cell>
          <cell r="J26" t="str">
            <v>Divided Collector</v>
          </cell>
          <cell r="K26" t="str">
            <v>78 feet</v>
          </cell>
          <cell r="L26" t="str">
            <v>Painted</v>
          </cell>
          <cell r="M26">
            <v>2</v>
          </cell>
          <cell r="N26">
            <v>2</v>
          </cell>
          <cell r="O26">
            <v>0</v>
          </cell>
          <cell r="P26">
            <v>5000</v>
          </cell>
          <cell r="Q26">
            <v>0.946969696969697</v>
          </cell>
          <cell r="R26">
            <v>0</v>
          </cell>
          <cell r="S26" t="str">
            <v>Terrain 2</v>
          </cell>
          <cell r="T26" t="str">
            <v>Land Use 2</v>
          </cell>
          <cell r="U26" t="str">
            <v>Yes</v>
          </cell>
          <cell r="V26">
            <v>1232500</v>
          </cell>
          <cell r="W26">
            <v>426000</v>
          </cell>
          <cell r="X26">
            <v>0</v>
          </cell>
          <cell r="Y26">
            <v>0</v>
          </cell>
          <cell r="Z26">
            <v>0</v>
          </cell>
          <cell r="AA26">
            <v>1658500</v>
          </cell>
          <cell r="AB26">
            <v>0</v>
          </cell>
          <cell r="AC26">
            <v>0</v>
          </cell>
        </row>
        <row r="27">
          <cell r="A27">
            <v>17</v>
          </cell>
          <cell r="B27" t="str">
            <v>Cougar Way</v>
          </cell>
          <cell r="C27" t="str">
            <v>Elm Avenue</v>
          </cell>
          <cell r="D27" t="str">
            <v>Beaumont Avenue</v>
          </cell>
          <cell r="E27" t="str">
            <v>Beaumont</v>
          </cell>
          <cell r="F27" t="str">
            <v>No</v>
          </cell>
          <cell r="G27" t="str">
            <v>No</v>
          </cell>
          <cell r="H27" t="str">
            <v>No</v>
          </cell>
          <cell r="I27" t="str">
            <v>No</v>
          </cell>
          <cell r="J27" t="str">
            <v>Collector</v>
          </cell>
          <cell r="K27" t="str">
            <v>66 feet</v>
          </cell>
          <cell r="L27" t="str">
            <v>None</v>
          </cell>
          <cell r="M27">
            <v>2</v>
          </cell>
          <cell r="N27">
            <v>0</v>
          </cell>
          <cell r="O27">
            <v>2</v>
          </cell>
          <cell r="P27">
            <v>2000</v>
          </cell>
          <cell r="Q27">
            <v>0.3787878787878788</v>
          </cell>
          <cell r="R27">
            <v>0.7575757575757576</v>
          </cell>
          <cell r="S27" t="str">
            <v>Terrain 2</v>
          </cell>
          <cell r="T27" t="str">
            <v>Land Use 2</v>
          </cell>
          <cell r="U27" t="str">
            <v>Yes</v>
          </cell>
          <cell r="V27">
            <v>1232500</v>
          </cell>
          <cell r="W27">
            <v>426000</v>
          </cell>
          <cell r="X27">
            <v>933712.1212121212</v>
          </cell>
          <cell r="Y27">
            <v>322727.2727272727</v>
          </cell>
          <cell r="Z27">
            <v>1256439.393939394</v>
          </cell>
          <cell r="AA27">
            <v>1658500</v>
          </cell>
          <cell r="AB27">
            <v>0</v>
          </cell>
          <cell r="AC27">
            <v>0</v>
          </cell>
        </row>
        <row r="28">
          <cell r="A28">
            <v>18</v>
          </cell>
          <cell r="B28" t="str">
            <v>Cougar Way</v>
          </cell>
          <cell r="C28" t="str">
            <v>Beaumont Avenue</v>
          </cell>
          <cell r="D28" t="str">
            <v>Cherry Avenue</v>
          </cell>
          <cell r="E28" t="str">
            <v>Beaumont</v>
          </cell>
          <cell r="F28" t="str">
            <v>No</v>
          </cell>
          <cell r="G28" t="str">
            <v>No</v>
          </cell>
          <cell r="H28" t="str">
            <v>No</v>
          </cell>
          <cell r="I28" t="str">
            <v>No</v>
          </cell>
          <cell r="J28" t="str">
            <v>Secondary</v>
          </cell>
          <cell r="K28" t="str">
            <v>88 feet</v>
          </cell>
          <cell r="L28" t="str">
            <v>None</v>
          </cell>
          <cell r="M28">
            <v>4</v>
          </cell>
          <cell r="N28">
            <v>0</v>
          </cell>
          <cell r="O28">
            <v>4</v>
          </cell>
          <cell r="P28">
            <v>4000</v>
          </cell>
          <cell r="Q28">
            <v>0.7575757575757576</v>
          </cell>
          <cell r="R28">
            <v>3.0303030303030303</v>
          </cell>
          <cell r="S28" t="str">
            <v>Terrain 2</v>
          </cell>
          <cell r="T28" t="str">
            <v>Land Use 2</v>
          </cell>
          <cell r="U28" t="str">
            <v>Yes</v>
          </cell>
          <cell r="V28">
            <v>1232500</v>
          </cell>
          <cell r="W28">
            <v>426000</v>
          </cell>
          <cell r="X28">
            <v>3734848.484848485</v>
          </cell>
          <cell r="Y28">
            <v>1290909.0909090908</v>
          </cell>
          <cell r="Z28">
            <v>5025757.575757576</v>
          </cell>
          <cell r="AA28">
            <v>1658500</v>
          </cell>
          <cell r="AB28">
            <v>0</v>
          </cell>
          <cell r="AC28">
            <v>0</v>
          </cell>
        </row>
        <row r="29">
          <cell r="A29">
            <v>19</v>
          </cell>
          <cell r="B29" t="str">
            <v>Cougar Way</v>
          </cell>
          <cell r="C29" t="str">
            <v>Cherry Avenue</v>
          </cell>
          <cell r="D29" t="str">
            <v>Starlight Avenue</v>
          </cell>
          <cell r="E29" t="str">
            <v>Beaumont</v>
          </cell>
          <cell r="F29" t="str">
            <v>No</v>
          </cell>
          <cell r="G29" t="str">
            <v>No</v>
          </cell>
          <cell r="H29" t="str">
            <v>No</v>
          </cell>
          <cell r="I29" t="str">
            <v>No</v>
          </cell>
          <cell r="J29" t="str">
            <v>Secondary</v>
          </cell>
          <cell r="K29" t="str">
            <v>88 feet</v>
          </cell>
          <cell r="L29" t="str">
            <v>None</v>
          </cell>
          <cell r="M29">
            <v>4</v>
          </cell>
          <cell r="N29">
            <v>0</v>
          </cell>
          <cell r="O29">
            <v>4</v>
          </cell>
          <cell r="P29">
            <v>2600</v>
          </cell>
          <cell r="Q29">
            <v>0.49242424242424243</v>
          </cell>
          <cell r="R29">
            <v>1.9696969696969697</v>
          </cell>
          <cell r="S29" t="str">
            <v>Terrain 2</v>
          </cell>
          <cell r="T29" t="str">
            <v>Land Use 2</v>
          </cell>
          <cell r="U29" t="str">
            <v>Yes</v>
          </cell>
          <cell r="V29">
            <v>1232500</v>
          </cell>
          <cell r="W29">
            <v>426000</v>
          </cell>
          <cell r="X29">
            <v>2427651.515151515</v>
          </cell>
          <cell r="Y29">
            <v>839090.9090909091</v>
          </cell>
          <cell r="Z29">
            <v>3266742.4242424243</v>
          </cell>
          <cell r="AA29">
            <v>1658500</v>
          </cell>
          <cell r="AB29">
            <v>0</v>
          </cell>
          <cell r="AC29">
            <v>0</v>
          </cell>
        </row>
        <row r="30">
          <cell r="A30">
            <v>20</v>
          </cell>
          <cell r="B30" t="str">
            <v>Cougar Way</v>
          </cell>
          <cell r="C30" t="str">
            <v>Starlight Avenue</v>
          </cell>
          <cell r="D30" t="str">
            <v>Highland Springs Avenue</v>
          </cell>
          <cell r="E30" t="str">
            <v>Beaumont</v>
          </cell>
          <cell r="F30" t="str">
            <v>No</v>
          </cell>
          <cell r="G30" t="str">
            <v>No</v>
          </cell>
          <cell r="H30" t="str">
            <v>No</v>
          </cell>
          <cell r="I30" t="str">
            <v>No</v>
          </cell>
          <cell r="J30" t="str">
            <v>Secondary</v>
          </cell>
          <cell r="K30" t="str">
            <v>88 feet</v>
          </cell>
          <cell r="L30" t="str">
            <v>None</v>
          </cell>
          <cell r="M30">
            <v>4</v>
          </cell>
          <cell r="N30">
            <v>0</v>
          </cell>
          <cell r="O30">
            <v>4</v>
          </cell>
          <cell r="P30">
            <v>2850</v>
          </cell>
          <cell r="Q30">
            <v>0.5397727272727273</v>
          </cell>
          <cell r="R30">
            <v>2.159090909090909</v>
          </cell>
          <cell r="S30" t="str">
            <v>Terrain 2</v>
          </cell>
          <cell r="T30" t="str">
            <v>Land Use 2</v>
          </cell>
          <cell r="U30" t="str">
            <v>Yes</v>
          </cell>
          <cell r="V30">
            <v>1232500</v>
          </cell>
          <cell r="W30">
            <v>426000</v>
          </cell>
          <cell r="X30">
            <v>2661079.5454545454</v>
          </cell>
          <cell r="Y30">
            <v>919772.7272727273</v>
          </cell>
          <cell r="Z30">
            <v>3580852.2727272725</v>
          </cell>
          <cell r="AA30">
            <v>1658500</v>
          </cell>
          <cell r="AB30">
            <v>0</v>
          </cell>
          <cell r="AC30">
            <v>0</v>
          </cell>
        </row>
        <row r="31">
          <cell r="A31">
            <v>21</v>
          </cell>
          <cell r="B31" t="str">
            <v>Roberts Road</v>
          </cell>
          <cell r="C31" t="str">
            <v>Sandalwood Drive</v>
          </cell>
          <cell r="D31" t="str">
            <v>Cherry Valley Boulevard</v>
          </cell>
          <cell r="E31" t="str">
            <v>Calimesa</v>
          </cell>
          <cell r="F31" t="str">
            <v>No</v>
          </cell>
          <cell r="G31" t="str">
            <v>No</v>
          </cell>
          <cell r="H31" t="str">
            <v>No</v>
          </cell>
          <cell r="I31" t="str">
            <v>Yes</v>
          </cell>
          <cell r="J31" t="str">
            <v>Major</v>
          </cell>
          <cell r="K31" t="str">
            <v>100 feet</v>
          </cell>
          <cell r="L31" t="str">
            <v>Painted</v>
          </cell>
          <cell r="M31">
            <v>4</v>
          </cell>
          <cell r="N31">
            <v>2</v>
          </cell>
          <cell r="O31">
            <v>2</v>
          </cell>
          <cell r="P31">
            <v>11650</v>
          </cell>
          <cell r="Q31">
            <v>2.206439393939394</v>
          </cell>
          <cell r="R31">
            <v>4.412878787878788</v>
          </cell>
          <cell r="S31" t="str">
            <v>Terrain 1</v>
          </cell>
          <cell r="T31" t="str">
            <v>Land Use 3</v>
          </cell>
          <cell r="U31" t="str">
            <v>Yes</v>
          </cell>
          <cell r="V31">
            <v>797500</v>
          </cell>
          <cell r="W31">
            <v>240040</v>
          </cell>
          <cell r="X31">
            <v>3519270.8333333335</v>
          </cell>
          <cell r="Y31">
            <v>1059267.4242424243</v>
          </cell>
          <cell r="Z31">
            <v>4578538.257575758</v>
          </cell>
          <cell r="AA31">
            <v>1037540</v>
          </cell>
          <cell r="AB31">
            <v>0</v>
          </cell>
          <cell r="AC31">
            <v>4578538.257575758</v>
          </cell>
        </row>
        <row r="32">
          <cell r="A32">
            <v>21.1</v>
          </cell>
          <cell r="B32" t="str">
            <v>Roberts Road</v>
          </cell>
          <cell r="C32" t="str">
            <v>Street A</v>
          </cell>
          <cell r="D32" t="str">
            <v>Sandalwood Drive</v>
          </cell>
          <cell r="E32" t="str">
            <v>Calimesa</v>
          </cell>
          <cell r="F32" t="str">
            <v>No</v>
          </cell>
          <cell r="G32" t="str">
            <v>No</v>
          </cell>
          <cell r="H32" t="str">
            <v>No</v>
          </cell>
          <cell r="I32" t="str">
            <v>Yes</v>
          </cell>
          <cell r="J32" t="str">
            <v>Secondary</v>
          </cell>
          <cell r="K32" t="str">
            <v>88 feet</v>
          </cell>
          <cell r="L32" t="str">
            <v>None</v>
          </cell>
          <cell r="M32">
            <v>4</v>
          </cell>
          <cell r="N32">
            <v>0</v>
          </cell>
          <cell r="O32">
            <v>4</v>
          </cell>
          <cell r="P32">
            <v>2750</v>
          </cell>
          <cell r="Q32">
            <v>0.5208333333333334</v>
          </cell>
          <cell r="R32">
            <v>2.0833333333333335</v>
          </cell>
          <cell r="S32" t="str">
            <v>Terrain 1</v>
          </cell>
          <cell r="T32" t="str">
            <v>Land Use 3</v>
          </cell>
          <cell r="U32" t="str">
            <v>Yes</v>
          </cell>
          <cell r="V32">
            <v>797500</v>
          </cell>
          <cell r="W32">
            <v>240040</v>
          </cell>
          <cell r="X32">
            <v>1661458.3333333335</v>
          </cell>
          <cell r="Y32">
            <v>500083.3333333334</v>
          </cell>
          <cell r="Z32">
            <v>2161541.666666667</v>
          </cell>
          <cell r="AA32">
            <v>1037540</v>
          </cell>
          <cell r="AB32">
            <v>0</v>
          </cell>
          <cell r="AC32">
            <v>2161541.666666667</v>
          </cell>
        </row>
        <row r="33">
          <cell r="A33">
            <v>21.2</v>
          </cell>
          <cell r="B33" t="str">
            <v>Roberts Road</v>
          </cell>
          <cell r="C33" t="str">
            <v>Sandalwood Drive</v>
          </cell>
          <cell r="D33" t="str">
            <v>"F" Street</v>
          </cell>
          <cell r="E33" t="str">
            <v>Calimesa</v>
          </cell>
          <cell r="F33" t="str">
            <v>No</v>
          </cell>
          <cell r="G33" t="str">
            <v>No</v>
          </cell>
          <cell r="H33" t="str">
            <v>Yes</v>
          </cell>
          <cell r="I33" t="str">
            <v>Yes</v>
          </cell>
          <cell r="J33" t="str">
            <v>ArterialSP</v>
          </cell>
          <cell r="K33" t="str">
            <v>114 feet</v>
          </cell>
          <cell r="L33" t="str">
            <v>Curbed/Painted</v>
          </cell>
          <cell r="M33">
            <v>4</v>
          </cell>
          <cell r="N33">
            <v>0</v>
          </cell>
          <cell r="O33">
            <v>4</v>
          </cell>
          <cell r="P33">
            <v>2750</v>
          </cell>
          <cell r="Q33">
            <v>0.5208333333333334</v>
          </cell>
          <cell r="R33">
            <v>2.0833333333333335</v>
          </cell>
          <cell r="S33" t="str">
            <v>Terrain 1</v>
          </cell>
          <cell r="T33" t="str">
            <v>Land Use 3</v>
          </cell>
          <cell r="U33" t="str">
            <v>Yes</v>
          </cell>
          <cell r="V33">
            <v>797500</v>
          </cell>
          <cell r="W33">
            <v>240040</v>
          </cell>
          <cell r="X33">
            <v>1661458.3333333335</v>
          </cell>
          <cell r="Y33">
            <v>500083.3333333334</v>
          </cell>
          <cell r="Z33">
            <v>2161541.666666667</v>
          </cell>
          <cell r="AA33">
            <v>1037540</v>
          </cell>
          <cell r="AB33">
            <v>2161541.666666667</v>
          </cell>
          <cell r="AC33">
            <v>2161541.666666667</v>
          </cell>
        </row>
        <row r="34">
          <cell r="A34">
            <v>21.3</v>
          </cell>
          <cell r="B34" t="str">
            <v>Roberts Road</v>
          </cell>
          <cell r="C34" t="str">
            <v>"F" Street</v>
          </cell>
          <cell r="D34" t="str">
            <v>Singleton Road</v>
          </cell>
          <cell r="E34" t="str">
            <v>Calimesa</v>
          </cell>
          <cell r="F34" t="str">
            <v>No</v>
          </cell>
          <cell r="G34" t="str">
            <v>No</v>
          </cell>
          <cell r="H34" t="str">
            <v>Yes</v>
          </cell>
          <cell r="I34" t="str">
            <v>Yes</v>
          </cell>
          <cell r="J34" t="str">
            <v>ArterialSP</v>
          </cell>
          <cell r="K34" t="str">
            <v>114 feet</v>
          </cell>
          <cell r="L34" t="str">
            <v>Curbed/Painted</v>
          </cell>
          <cell r="M34">
            <v>4</v>
          </cell>
          <cell r="N34">
            <v>0</v>
          </cell>
          <cell r="O34">
            <v>4</v>
          </cell>
          <cell r="P34">
            <v>2750</v>
          </cell>
          <cell r="Q34">
            <v>0.5208333333333334</v>
          </cell>
          <cell r="R34">
            <v>2.0833333333333335</v>
          </cell>
          <cell r="S34" t="str">
            <v>Terrain 1</v>
          </cell>
          <cell r="T34" t="str">
            <v>Land Use 3</v>
          </cell>
          <cell r="U34" t="str">
            <v>Yes</v>
          </cell>
          <cell r="V34">
            <v>797500</v>
          </cell>
          <cell r="W34">
            <v>240040</v>
          </cell>
          <cell r="X34">
            <v>1661458.3333333335</v>
          </cell>
          <cell r="Y34">
            <v>500083.3333333334</v>
          </cell>
          <cell r="Z34">
            <v>2161541.666666667</v>
          </cell>
          <cell r="AA34">
            <v>1037540</v>
          </cell>
          <cell r="AB34">
            <v>2161541.666666667</v>
          </cell>
          <cell r="AC34">
            <v>2161541.666666667</v>
          </cell>
        </row>
        <row r="35">
          <cell r="A35">
            <v>21.4</v>
          </cell>
          <cell r="B35" t="str">
            <v>Roberts Road</v>
          </cell>
          <cell r="C35" t="str">
            <v>Singleton Road</v>
          </cell>
          <cell r="D35" t="str">
            <v>"E" Street</v>
          </cell>
          <cell r="E35" t="str">
            <v>Calimesa</v>
          </cell>
          <cell r="F35" t="str">
            <v>No</v>
          </cell>
          <cell r="G35" t="str">
            <v>No</v>
          </cell>
          <cell r="H35" t="str">
            <v>Yes</v>
          </cell>
          <cell r="I35" t="str">
            <v>Yes</v>
          </cell>
          <cell r="J35" t="str">
            <v>ArterialSP</v>
          </cell>
          <cell r="K35" t="str">
            <v>114 feet</v>
          </cell>
          <cell r="L35" t="str">
            <v>Curbed/Painted</v>
          </cell>
          <cell r="M35">
            <v>4</v>
          </cell>
          <cell r="N35">
            <v>0</v>
          </cell>
          <cell r="O35">
            <v>4</v>
          </cell>
          <cell r="P35">
            <v>3075</v>
          </cell>
          <cell r="Q35">
            <v>0.5823863636363636</v>
          </cell>
          <cell r="R35">
            <v>2.3295454545454546</v>
          </cell>
          <cell r="S35" t="str">
            <v>Terrain 1</v>
          </cell>
          <cell r="T35" t="str">
            <v>Land Use 3</v>
          </cell>
          <cell r="U35" t="str">
            <v>Yes</v>
          </cell>
          <cell r="V35">
            <v>797500</v>
          </cell>
          <cell r="W35">
            <v>240040</v>
          </cell>
          <cell r="X35">
            <v>1857812.5</v>
          </cell>
          <cell r="Y35">
            <v>559184.0909090909</v>
          </cell>
          <cell r="Z35">
            <v>2416996.590909091</v>
          </cell>
          <cell r="AA35">
            <v>1037540</v>
          </cell>
          <cell r="AB35">
            <v>2416996.590909091</v>
          </cell>
          <cell r="AC35">
            <v>2416996.590909091</v>
          </cell>
        </row>
        <row r="36">
          <cell r="A36">
            <v>21.5</v>
          </cell>
          <cell r="B36" t="str">
            <v>Roberts Road</v>
          </cell>
          <cell r="C36" t="str">
            <v>"E" Street</v>
          </cell>
          <cell r="D36" t="str">
            <v>Cherry Valley Boulevard</v>
          </cell>
          <cell r="E36" t="str">
            <v>Calimesa</v>
          </cell>
          <cell r="F36" t="str">
            <v>No</v>
          </cell>
          <cell r="G36" t="str">
            <v>No</v>
          </cell>
          <cell r="H36" t="str">
            <v>Yes</v>
          </cell>
          <cell r="I36" t="str">
            <v>Yes</v>
          </cell>
          <cell r="J36" t="str">
            <v>ArterialSP</v>
          </cell>
          <cell r="K36" t="str">
            <v>114 feet</v>
          </cell>
          <cell r="L36" t="str">
            <v>Curbed/Painted</v>
          </cell>
          <cell r="M36">
            <v>4</v>
          </cell>
          <cell r="N36">
            <v>0</v>
          </cell>
          <cell r="O36">
            <v>4</v>
          </cell>
          <cell r="P36">
            <v>3075</v>
          </cell>
          <cell r="Q36">
            <v>0.5823863636363636</v>
          </cell>
          <cell r="R36">
            <v>2.3295454545454546</v>
          </cell>
          <cell r="S36" t="str">
            <v>Terrain 1</v>
          </cell>
          <cell r="T36" t="str">
            <v>Land Use 3</v>
          </cell>
          <cell r="U36" t="str">
            <v>Yes</v>
          </cell>
          <cell r="V36">
            <v>797500</v>
          </cell>
          <cell r="W36">
            <v>240040</v>
          </cell>
          <cell r="X36">
            <v>1857812.5</v>
          </cell>
          <cell r="Y36">
            <v>559184.0909090909</v>
          </cell>
          <cell r="Z36">
            <v>2416996.590909091</v>
          </cell>
          <cell r="AA36">
            <v>1037540</v>
          </cell>
          <cell r="AB36">
            <v>2416996.590909091</v>
          </cell>
          <cell r="AC36">
            <v>2416996.590909091</v>
          </cell>
        </row>
        <row r="37">
          <cell r="A37">
            <v>22</v>
          </cell>
          <cell r="B37" t="str">
            <v>Desert Lawn Drive</v>
          </cell>
          <cell r="C37" t="str">
            <v>Cherry Valley Boulevard</v>
          </cell>
          <cell r="D37" t="str">
            <v>Brookside Avenue</v>
          </cell>
          <cell r="E37" t="str">
            <v>Calimesa</v>
          </cell>
          <cell r="F37" t="str">
            <v>Yes</v>
          </cell>
          <cell r="G37" t="str">
            <v>Calimesa</v>
          </cell>
          <cell r="H37" t="str">
            <v>Yes</v>
          </cell>
          <cell r="I37" t="str">
            <v>No</v>
          </cell>
          <cell r="J37" t="str">
            <v>Secondary</v>
          </cell>
          <cell r="K37" t="str">
            <v>88 feet</v>
          </cell>
          <cell r="L37" t="str">
            <v>None</v>
          </cell>
          <cell r="M37">
            <v>4</v>
          </cell>
          <cell r="N37">
            <v>2</v>
          </cell>
          <cell r="O37">
            <v>2</v>
          </cell>
          <cell r="P37">
            <v>4500</v>
          </cell>
          <cell r="Q37">
            <v>0.8522727272727273</v>
          </cell>
          <cell r="R37">
            <v>1.7045454545454546</v>
          </cell>
          <cell r="S37" t="str">
            <v>Terrain 1</v>
          </cell>
          <cell r="T37" t="str">
            <v>Land Use 3</v>
          </cell>
          <cell r="U37" t="str">
            <v>Yes</v>
          </cell>
          <cell r="V37">
            <v>797500</v>
          </cell>
          <cell r="W37">
            <v>240040</v>
          </cell>
          <cell r="X37">
            <v>1359375</v>
          </cell>
          <cell r="Y37">
            <v>409159.09090909094</v>
          </cell>
          <cell r="Z37">
            <v>1768534.0909090908</v>
          </cell>
          <cell r="AA37">
            <v>1037540</v>
          </cell>
          <cell r="AB37">
            <v>1768534.0909090908</v>
          </cell>
          <cell r="AC37">
            <v>0</v>
          </cell>
        </row>
        <row r="38">
          <cell r="A38">
            <v>23</v>
          </cell>
          <cell r="B38" t="str">
            <v>Desert Lawn Drive</v>
          </cell>
          <cell r="C38" t="str">
            <v>Brookside Avenue</v>
          </cell>
          <cell r="D38" t="str">
            <v>Champions Drive</v>
          </cell>
          <cell r="E38" t="str">
            <v>Calimesa</v>
          </cell>
          <cell r="F38" t="str">
            <v>Yes</v>
          </cell>
          <cell r="G38" t="str">
            <v>Calimesa</v>
          </cell>
          <cell r="H38" t="str">
            <v>Yes</v>
          </cell>
          <cell r="I38" t="str">
            <v>No</v>
          </cell>
          <cell r="J38" t="str">
            <v>Secondary</v>
          </cell>
          <cell r="K38" t="str">
            <v>88 feet</v>
          </cell>
          <cell r="L38" t="str">
            <v>None</v>
          </cell>
          <cell r="M38">
            <v>4</v>
          </cell>
          <cell r="N38">
            <v>2</v>
          </cell>
          <cell r="O38">
            <v>2</v>
          </cell>
          <cell r="P38">
            <v>4200</v>
          </cell>
          <cell r="Q38">
            <v>0.7954545454545454</v>
          </cell>
          <cell r="R38">
            <v>1.5909090909090908</v>
          </cell>
          <cell r="S38" t="str">
            <v>Terrain 1</v>
          </cell>
          <cell r="T38" t="str">
            <v>Land Use 3</v>
          </cell>
          <cell r="U38" t="str">
            <v>Yes</v>
          </cell>
          <cell r="V38">
            <v>797500</v>
          </cell>
          <cell r="W38">
            <v>240040</v>
          </cell>
          <cell r="X38">
            <v>1268750</v>
          </cell>
          <cell r="Y38">
            <v>381881.8181818182</v>
          </cell>
          <cell r="Z38">
            <v>1650631.8181818181</v>
          </cell>
          <cell r="AA38">
            <v>1037540</v>
          </cell>
          <cell r="AB38">
            <v>1650631.8181818181</v>
          </cell>
          <cell r="AC38">
            <v>0</v>
          </cell>
        </row>
        <row r="39">
          <cell r="A39">
            <v>24</v>
          </cell>
          <cell r="B39" t="str">
            <v>Desert Lawn Drive</v>
          </cell>
          <cell r="C39" t="str">
            <v>Champions Drive</v>
          </cell>
          <cell r="D39" t="str">
            <v>Oak Valley Parkway</v>
          </cell>
          <cell r="E39" t="str">
            <v>Beaumont</v>
          </cell>
          <cell r="F39" t="str">
            <v>Yes</v>
          </cell>
          <cell r="G39" t="str">
            <v>Beaumont</v>
          </cell>
          <cell r="H39" t="str">
            <v>Yes</v>
          </cell>
          <cell r="I39" t="str">
            <v>No</v>
          </cell>
          <cell r="J39" t="str">
            <v>Major</v>
          </cell>
          <cell r="K39" t="str">
            <v>100 feet</v>
          </cell>
          <cell r="L39" t="str">
            <v>Painted</v>
          </cell>
          <cell r="M39">
            <v>4</v>
          </cell>
          <cell r="N39">
            <v>2</v>
          </cell>
          <cell r="O39">
            <v>2</v>
          </cell>
          <cell r="P39">
            <v>5000</v>
          </cell>
          <cell r="Q39">
            <v>0.946969696969697</v>
          </cell>
          <cell r="R39">
            <v>1.893939393939394</v>
          </cell>
          <cell r="S39" t="str">
            <v>Terrain 1</v>
          </cell>
          <cell r="T39" t="str">
            <v>Land Use 3</v>
          </cell>
          <cell r="U39" t="str">
            <v>Yes</v>
          </cell>
          <cell r="V39">
            <v>797500</v>
          </cell>
          <cell r="W39">
            <v>240040</v>
          </cell>
          <cell r="X39">
            <v>1510416.6666666667</v>
          </cell>
          <cell r="Y39">
            <v>454621.21212121216</v>
          </cell>
          <cell r="Z39">
            <v>1965037.878787879</v>
          </cell>
          <cell r="AA39">
            <v>1037540</v>
          </cell>
          <cell r="AB39">
            <v>1965037.878787879</v>
          </cell>
          <cell r="AC39">
            <v>0</v>
          </cell>
        </row>
        <row r="40">
          <cell r="A40">
            <v>25</v>
          </cell>
          <cell r="B40" t="str">
            <v>Oak Valley Parkway</v>
          </cell>
          <cell r="C40" t="str">
            <v>San Bernardino County </v>
          </cell>
          <cell r="D40" t="str">
            <v>Singleton Road</v>
          </cell>
          <cell r="E40" t="str">
            <v>Calimesa</v>
          </cell>
          <cell r="F40" t="str">
            <v>Yes</v>
          </cell>
          <cell r="G40" t="str">
            <v>County</v>
          </cell>
          <cell r="H40" t="str">
            <v>Yes</v>
          </cell>
          <cell r="I40" t="str">
            <v>No</v>
          </cell>
          <cell r="J40" t="str">
            <v>Divided Collector</v>
          </cell>
          <cell r="K40" t="str">
            <v>78 feet</v>
          </cell>
          <cell r="L40" t="str">
            <v>Painted</v>
          </cell>
          <cell r="M40">
            <v>2</v>
          </cell>
          <cell r="N40">
            <v>2</v>
          </cell>
          <cell r="O40">
            <v>0</v>
          </cell>
          <cell r="P40">
            <v>36341</v>
          </cell>
          <cell r="Q40">
            <v>6.882765151515152</v>
          </cell>
          <cell r="R40">
            <v>0</v>
          </cell>
          <cell r="S40" t="str">
            <v>Terrain 1</v>
          </cell>
          <cell r="T40" t="str">
            <v>Land Use 3</v>
          </cell>
          <cell r="U40" t="str">
            <v>Yes</v>
          </cell>
          <cell r="V40">
            <v>797500</v>
          </cell>
          <cell r="W40">
            <v>240040</v>
          </cell>
          <cell r="X40">
            <v>0</v>
          </cell>
          <cell r="Y40">
            <v>0</v>
          </cell>
          <cell r="Z40">
            <v>13050000</v>
          </cell>
          <cell r="AA40">
            <v>1037540</v>
          </cell>
          <cell r="AB40">
            <v>13050000</v>
          </cell>
          <cell r="AC40">
            <v>0</v>
          </cell>
        </row>
        <row r="41">
          <cell r="A41">
            <v>25.5</v>
          </cell>
          <cell r="B41" t="str">
            <v>Oak Valley Parkway</v>
          </cell>
          <cell r="C41" t="str">
            <v>Singleton Road</v>
          </cell>
          <cell r="D41" t="str">
            <v>G Street</v>
          </cell>
          <cell r="E41" t="str">
            <v>Beaumont</v>
          </cell>
          <cell r="F41" t="str">
            <v>Yes</v>
          </cell>
          <cell r="G41" t="str">
            <v>Beaumont</v>
          </cell>
          <cell r="H41" t="str">
            <v>Yes</v>
          </cell>
          <cell r="I41" t="str">
            <v>No</v>
          </cell>
          <cell r="J41" t="str">
            <v>Secondary</v>
          </cell>
          <cell r="K41" t="str">
            <v>88 feet</v>
          </cell>
          <cell r="L41" t="str">
            <v>None</v>
          </cell>
          <cell r="M41">
            <v>2</v>
          </cell>
          <cell r="N41">
            <v>2</v>
          </cell>
          <cell r="O41">
            <v>0</v>
          </cell>
          <cell r="P41">
            <v>2000</v>
          </cell>
          <cell r="Q41">
            <v>0.3787878787878788</v>
          </cell>
          <cell r="R41">
            <v>0</v>
          </cell>
          <cell r="S41" t="str">
            <v>Terrain 2</v>
          </cell>
          <cell r="T41" t="str">
            <v>Land Use 3</v>
          </cell>
          <cell r="U41" t="str">
            <v>Yes</v>
          </cell>
          <cell r="V41">
            <v>1232500</v>
          </cell>
          <cell r="W41">
            <v>240040</v>
          </cell>
          <cell r="X41">
            <v>0</v>
          </cell>
          <cell r="Y41">
            <v>0</v>
          </cell>
          <cell r="Z41">
            <v>0</v>
          </cell>
          <cell r="AA41">
            <v>1472540</v>
          </cell>
          <cell r="AB41">
            <v>0</v>
          </cell>
          <cell r="AC41">
            <v>0</v>
          </cell>
        </row>
        <row r="42">
          <cell r="A42">
            <v>26</v>
          </cell>
          <cell r="B42" t="str">
            <v>Oak Valley Parkway</v>
          </cell>
          <cell r="C42" t="str">
            <v>G Street</v>
          </cell>
          <cell r="D42" t="str">
            <v>J Street</v>
          </cell>
          <cell r="E42" t="str">
            <v>Beaumont</v>
          </cell>
          <cell r="F42" t="str">
            <v>Yes</v>
          </cell>
          <cell r="G42" t="str">
            <v>Beaumont</v>
          </cell>
          <cell r="H42" t="str">
            <v>Yes</v>
          </cell>
          <cell r="I42" t="str">
            <v>No</v>
          </cell>
          <cell r="J42" t="str">
            <v>Secondary Frontage</v>
          </cell>
          <cell r="K42" t="str">
            <v>76 feet</v>
          </cell>
          <cell r="L42" t="str">
            <v>None</v>
          </cell>
          <cell r="M42">
            <v>4</v>
          </cell>
          <cell r="N42">
            <v>2</v>
          </cell>
          <cell r="O42">
            <v>2</v>
          </cell>
          <cell r="P42">
            <v>8000</v>
          </cell>
          <cell r="Q42">
            <v>1.5151515151515151</v>
          </cell>
          <cell r="R42">
            <v>3.0303030303030303</v>
          </cell>
          <cell r="S42" t="str">
            <v>Terrain 1</v>
          </cell>
          <cell r="T42" t="str">
            <v>Land Use 3</v>
          </cell>
          <cell r="U42" t="str">
            <v>Yes</v>
          </cell>
          <cell r="V42">
            <v>797500</v>
          </cell>
          <cell r="W42">
            <v>240040</v>
          </cell>
          <cell r="X42">
            <v>2416666.6666666665</v>
          </cell>
          <cell r="Y42">
            <v>727393.9393939393</v>
          </cell>
          <cell r="Z42">
            <v>3144060.606060606</v>
          </cell>
          <cell r="AA42">
            <v>1037540</v>
          </cell>
          <cell r="AB42">
            <v>3144060.606060606</v>
          </cell>
          <cell r="AC42">
            <v>0</v>
          </cell>
        </row>
        <row r="43">
          <cell r="A43">
            <v>27</v>
          </cell>
          <cell r="B43" t="str">
            <v>Oak Valley Parkway</v>
          </cell>
          <cell r="C43" t="str">
            <v>J Street</v>
          </cell>
          <cell r="D43" t="str">
            <v>Potrero Boulevard</v>
          </cell>
          <cell r="E43" t="str">
            <v>Beaumont</v>
          </cell>
          <cell r="F43" t="str">
            <v>Yes</v>
          </cell>
          <cell r="G43" t="str">
            <v>Beaumont</v>
          </cell>
          <cell r="H43" t="str">
            <v>Yes</v>
          </cell>
          <cell r="I43" t="str">
            <v>No</v>
          </cell>
          <cell r="J43" t="str">
            <v>Major Frontage</v>
          </cell>
          <cell r="K43" t="str">
            <v>88 feet</v>
          </cell>
          <cell r="L43" t="str">
            <v>Painted</v>
          </cell>
          <cell r="M43">
            <v>4</v>
          </cell>
          <cell r="N43">
            <v>2</v>
          </cell>
          <cell r="O43">
            <v>2</v>
          </cell>
          <cell r="P43">
            <v>7250</v>
          </cell>
          <cell r="Q43">
            <v>1.3731060606060606</v>
          </cell>
          <cell r="R43">
            <v>2.746212121212121</v>
          </cell>
          <cell r="S43" t="str">
            <v>Terrain 1</v>
          </cell>
          <cell r="T43" t="str">
            <v>Land Use 3</v>
          </cell>
          <cell r="U43" t="str">
            <v>Yes</v>
          </cell>
          <cell r="V43">
            <v>797500</v>
          </cell>
          <cell r="W43">
            <v>240040</v>
          </cell>
          <cell r="X43">
            <v>2190104.1666666665</v>
          </cell>
          <cell r="Y43">
            <v>659200.7575757576</v>
          </cell>
          <cell r="Z43">
            <v>2849304.924242424</v>
          </cell>
          <cell r="AA43">
            <v>1037540</v>
          </cell>
          <cell r="AB43">
            <v>2849304.924242424</v>
          </cell>
          <cell r="AC43">
            <v>0</v>
          </cell>
        </row>
        <row r="44">
          <cell r="A44">
            <v>28</v>
          </cell>
          <cell r="B44" t="str">
            <v>Oak Valley Parkway</v>
          </cell>
          <cell r="C44" t="str">
            <v>Potrero Boulevard</v>
          </cell>
          <cell r="D44" t="str">
            <v>Desert Lawn Drive</v>
          </cell>
          <cell r="E44" t="str">
            <v>Beaumont</v>
          </cell>
          <cell r="F44" t="str">
            <v>Yes</v>
          </cell>
          <cell r="G44" t="str">
            <v>Beaumont</v>
          </cell>
          <cell r="H44" t="str">
            <v>Yes</v>
          </cell>
          <cell r="I44" t="str">
            <v>No</v>
          </cell>
          <cell r="J44" t="str">
            <v>Urban Arterial Frontage</v>
          </cell>
          <cell r="K44" t="str">
            <v>120 feet</v>
          </cell>
          <cell r="L44" t="str">
            <v>Curbed/Painted</v>
          </cell>
          <cell r="M44">
            <v>6</v>
          </cell>
          <cell r="N44">
            <v>2</v>
          </cell>
          <cell r="O44">
            <v>4</v>
          </cell>
          <cell r="P44">
            <v>2600</v>
          </cell>
          <cell r="Q44">
            <v>0.49242424242424243</v>
          </cell>
          <cell r="R44">
            <v>1.9696969696969697</v>
          </cell>
          <cell r="S44" t="str">
            <v>Terrain 1</v>
          </cell>
          <cell r="T44" t="str">
            <v>Land Use 3</v>
          </cell>
          <cell r="U44" t="str">
            <v>Yes</v>
          </cell>
          <cell r="V44">
            <v>797500</v>
          </cell>
          <cell r="W44">
            <v>240040</v>
          </cell>
          <cell r="X44">
            <v>1570833.3333333333</v>
          </cell>
          <cell r="Y44">
            <v>472806.0606060606</v>
          </cell>
          <cell r="Z44">
            <v>2043639.3939393938</v>
          </cell>
          <cell r="AA44">
            <v>1037540</v>
          </cell>
          <cell r="AB44">
            <v>2043639.3939393938</v>
          </cell>
          <cell r="AC44">
            <v>0</v>
          </cell>
        </row>
        <row r="45">
          <cell r="A45">
            <v>29</v>
          </cell>
          <cell r="B45" t="str">
            <v>Oak Valley Parkway</v>
          </cell>
          <cell r="C45" t="str">
            <v>Desert Lawn Drive</v>
          </cell>
          <cell r="D45" t="str">
            <v>Oak View Drive</v>
          </cell>
          <cell r="E45" t="str">
            <v>Beaumont</v>
          </cell>
          <cell r="F45" t="str">
            <v>Yes</v>
          </cell>
          <cell r="G45" t="str">
            <v>Beaumont</v>
          </cell>
          <cell r="H45" t="str">
            <v>No</v>
          </cell>
          <cell r="I45" t="str">
            <v>No</v>
          </cell>
          <cell r="J45" t="str">
            <v>Urban Arterial</v>
          </cell>
          <cell r="K45" t="str">
            <v>134 feet</v>
          </cell>
          <cell r="L45" t="str">
            <v>Curbed/Painted</v>
          </cell>
          <cell r="M45">
            <v>6</v>
          </cell>
          <cell r="N45">
            <v>2</v>
          </cell>
          <cell r="O45">
            <v>4</v>
          </cell>
          <cell r="P45">
            <v>4600</v>
          </cell>
          <cell r="Q45">
            <v>0.8712121212121212</v>
          </cell>
          <cell r="R45">
            <v>3.484848484848485</v>
          </cell>
          <cell r="S45" t="str">
            <v>Terrain 1</v>
          </cell>
          <cell r="T45" t="str">
            <v>Land Use 3</v>
          </cell>
          <cell r="U45" t="str">
            <v>Yes</v>
          </cell>
          <cell r="V45">
            <v>797500</v>
          </cell>
          <cell r="W45">
            <v>240040</v>
          </cell>
          <cell r="X45">
            <v>17279166.666666668</v>
          </cell>
          <cell r="Y45">
            <v>836503.0303030303</v>
          </cell>
          <cell r="Z45">
            <v>18115669.6969697</v>
          </cell>
          <cell r="AA45">
            <v>1037540</v>
          </cell>
          <cell r="AB45">
            <v>0</v>
          </cell>
          <cell r="AC45">
            <v>0</v>
          </cell>
        </row>
        <row r="46">
          <cell r="A46">
            <v>29.1</v>
          </cell>
          <cell r="B46" t="str">
            <v>Oak Valley Parkway</v>
          </cell>
          <cell r="C46" t="str">
            <v>Desert Lawn Drive</v>
          </cell>
          <cell r="D46" t="str">
            <v>I-10 Interchange</v>
          </cell>
          <cell r="E46" t="str">
            <v>Beaumont</v>
          </cell>
          <cell r="F46" t="str">
            <v>Yes</v>
          </cell>
          <cell r="G46" t="str">
            <v>Beaumont</v>
          </cell>
          <cell r="H46" t="str">
            <v>Yes</v>
          </cell>
          <cell r="I46" t="str">
            <v>No</v>
          </cell>
          <cell r="J46" t="str">
            <v>Urban Arterial</v>
          </cell>
          <cell r="K46" t="str">
            <v>134 feet</v>
          </cell>
          <cell r="L46" t="str">
            <v>Curbed/Painted</v>
          </cell>
          <cell r="M46">
            <v>6</v>
          </cell>
          <cell r="N46">
            <v>2</v>
          </cell>
          <cell r="O46">
            <v>4</v>
          </cell>
          <cell r="P46">
            <v>1350</v>
          </cell>
          <cell r="Q46">
            <v>0.2556818181818182</v>
          </cell>
          <cell r="R46">
            <v>1.0227272727272727</v>
          </cell>
          <cell r="S46" t="str">
            <v>Terrain 1</v>
          </cell>
          <cell r="T46" t="str">
            <v>Land Use 3</v>
          </cell>
          <cell r="U46" t="str">
            <v>Yes</v>
          </cell>
          <cell r="V46">
            <v>797500</v>
          </cell>
          <cell r="W46">
            <v>240040</v>
          </cell>
          <cell r="X46">
            <v>815625</v>
          </cell>
          <cell r="Y46">
            <v>245495.45454545453</v>
          </cell>
          <cell r="Z46">
            <v>1061120.4545454546</v>
          </cell>
          <cell r="AA46">
            <v>1037540</v>
          </cell>
          <cell r="AB46">
            <v>1061120.4545454546</v>
          </cell>
          <cell r="AC46">
            <v>0</v>
          </cell>
        </row>
        <row r="47">
          <cell r="A47">
            <v>29.2</v>
          </cell>
          <cell r="B47" t="str">
            <v>Oak Valley / I-10</v>
          </cell>
          <cell r="E47" t="str">
            <v>Beaumont</v>
          </cell>
          <cell r="F47" t="str">
            <v>Yes</v>
          </cell>
          <cell r="G47" t="str">
            <v>Beaumont</v>
          </cell>
          <cell r="H47" t="str">
            <v>Yes</v>
          </cell>
          <cell r="I47" t="str">
            <v>No</v>
          </cell>
          <cell r="J47" t="str">
            <v>Urban Arterial</v>
          </cell>
          <cell r="K47" t="str">
            <v>134 feet</v>
          </cell>
          <cell r="L47" t="str">
            <v>Curbed/Painted</v>
          </cell>
          <cell r="M47">
            <v>6</v>
          </cell>
          <cell r="N47">
            <v>2</v>
          </cell>
          <cell r="O47">
            <v>4</v>
          </cell>
          <cell r="S47" t="str">
            <v>Interchange 2</v>
          </cell>
          <cell r="T47" t="str">
            <v>Land Use 3</v>
          </cell>
          <cell r="U47" t="str">
            <v>Yes</v>
          </cell>
          <cell r="V47">
            <v>14500000</v>
          </cell>
          <cell r="W47">
            <v>0</v>
          </cell>
          <cell r="X47">
            <v>14500000</v>
          </cell>
          <cell r="Y47">
            <v>0</v>
          </cell>
          <cell r="Z47">
            <v>14500000</v>
          </cell>
          <cell r="AA47">
            <v>14500000</v>
          </cell>
          <cell r="AB47">
            <v>14500000</v>
          </cell>
          <cell r="AC47">
            <v>0</v>
          </cell>
        </row>
        <row r="48">
          <cell r="A48">
            <v>29.3</v>
          </cell>
          <cell r="B48" t="str">
            <v>Oak Valley Parkway</v>
          </cell>
          <cell r="C48" t="str">
            <v>I-10 Interchange</v>
          </cell>
          <cell r="D48" t="str">
            <v>Oak View Drive</v>
          </cell>
          <cell r="E48" t="str">
            <v>Beaumont</v>
          </cell>
          <cell r="F48" t="str">
            <v>Yes</v>
          </cell>
          <cell r="G48" t="str">
            <v>Beaumont</v>
          </cell>
          <cell r="H48" t="str">
            <v>Yes</v>
          </cell>
          <cell r="I48" t="str">
            <v>No</v>
          </cell>
          <cell r="J48" t="str">
            <v>Urban Arterial</v>
          </cell>
          <cell r="K48" t="str">
            <v>134 feet</v>
          </cell>
          <cell r="L48" t="str">
            <v>Curbed/Painted</v>
          </cell>
          <cell r="M48">
            <v>6</v>
          </cell>
          <cell r="N48">
            <v>2</v>
          </cell>
          <cell r="O48">
            <v>4</v>
          </cell>
          <cell r="P48">
            <v>2600</v>
          </cell>
          <cell r="Q48">
            <v>0.49242424242424243</v>
          </cell>
          <cell r="R48">
            <v>1.9696969696969697</v>
          </cell>
          <cell r="S48" t="str">
            <v>Terrain 1</v>
          </cell>
          <cell r="T48" t="str">
            <v>Land Use 2</v>
          </cell>
          <cell r="U48" t="str">
            <v>Yes</v>
          </cell>
          <cell r="V48">
            <v>797500</v>
          </cell>
          <cell r="W48">
            <v>426000</v>
          </cell>
          <cell r="X48">
            <v>1570833.3333333333</v>
          </cell>
          <cell r="Y48">
            <v>839090.9090909091</v>
          </cell>
          <cell r="Z48">
            <v>2409924.242424242</v>
          </cell>
          <cell r="AA48">
            <v>1223500</v>
          </cell>
          <cell r="AB48">
            <v>2409924.242424242</v>
          </cell>
          <cell r="AC48">
            <v>0</v>
          </cell>
        </row>
        <row r="49">
          <cell r="A49">
            <v>30</v>
          </cell>
          <cell r="B49" t="str">
            <v>Oak Valley Parkway</v>
          </cell>
          <cell r="C49" t="str">
            <v>Oak View Drive</v>
          </cell>
          <cell r="D49" t="str">
            <v>New roadway</v>
          </cell>
          <cell r="E49" t="str">
            <v>Beaumont</v>
          </cell>
          <cell r="F49" t="str">
            <v>Yes</v>
          </cell>
          <cell r="G49" t="str">
            <v>Beaumont</v>
          </cell>
          <cell r="H49" t="str">
            <v>No</v>
          </cell>
          <cell r="I49" t="str">
            <v>No</v>
          </cell>
          <cell r="J49" t="str">
            <v>Arterial</v>
          </cell>
          <cell r="K49" t="str">
            <v>110 feet</v>
          </cell>
          <cell r="L49" t="str">
            <v>Curbed/Painted</v>
          </cell>
          <cell r="M49">
            <v>4</v>
          </cell>
          <cell r="N49">
            <v>2</v>
          </cell>
          <cell r="O49">
            <v>2</v>
          </cell>
          <cell r="P49">
            <v>1750</v>
          </cell>
          <cell r="Q49">
            <v>0.3314393939393939</v>
          </cell>
          <cell r="R49">
            <v>0.6628787878787878</v>
          </cell>
          <cell r="S49" t="str">
            <v>Terrain 1</v>
          </cell>
          <cell r="T49" t="str">
            <v>Land Use 2</v>
          </cell>
          <cell r="U49" t="str">
            <v>Yes</v>
          </cell>
          <cell r="V49">
            <v>797500</v>
          </cell>
          <cell r="W49">
            <v>426000</v>
          </cell>
          <cell r="X49">
            <v>528645.8333333333</v>
          </cell>
          <cell r="Y49">
            <v>282386.36363636365</v>
          </cell>
          <cell r="Z49">
            <v>811032.1969696969</v>
          </cell>
          <cell r="AA49">
            <v>1223500</v>
          </cell>
          <cell r="AB49">
            <v>0</v>
          </cell>
          <cell r="AC49">
            <v>0</v>
          </cell>
        </row>
        <row r="50">
          <cell r="A50">
            <v>31</v>
          </cell>
          <cell r="B50" t="str">
            <v>Oak Valley Parkway</v>
          </cell>
          <cell r="C50" t="str">
            <v>New roadway</v>
          </cell>
          <cell r="D50" t="str">
            <v>Elm Avenue</v>
          </cell>
          <cell r="E50" t="str">
            <v>Beaumont</v>
          </cell>
          <cell r="F50" t="str">
            <v>Yes</v>
          </cell>
          <cell r="G50" t="str">
            <v>Beaumont</v>
          </cell>
          <cell r="H50" t="str">
            <v>No</v>
          </cell>
          <cell r="I50" t="str">
            <v>No</v>
          </cell>
          <cell r="J50" t="str">
            <v>Arterial</v>
          </cell>
          <cell r="K50" t="str">
            <v>110 feet</v>
          </cell>
          <cell r="L50" t="str">
            <v>Curbed/Painted</v>
          </cell>
          <cell r="M50">
            <v>4</v>
          </cell>
          <cell r="N50">
            <v>2</v>
          </cell>
          <cell r="O50">
            <v>2</v>
          </cell>
          <cell r="P50">
            <v>1400</v>
          </cell>
          <cell r="Q50">
            <v>0.26515151515151514</v>
          </cell>
          <cell r="R50">
            <v>0.5303030303030303</v>
          </cell>
          <cell r="S50" t="str">
            <v>Terrain 1</v>
          </cell>
          <cell r="T50" t="str">
            <v>Land Use 2</v>
          </cell>
          <cell r="U50" t="str">
            <v>Yes</v>
          </cell>
          <cell r="V50">
            <v>797500</v>
          </cell>
          <cell r="W50">
            <v>426000</v>
          </cell>
          <cell r="X50">
            <v>422916.6666666666</v>
          </cell>
          <cell r="Y50">
            <v>225909.0909090909</v>
          </cell>
          <cell r="Z50">
            <v>648825.7575757576</v>
          </cell>
          <cell r="AA50">
            <v>1223500</v>
          </cell>
          <cell r="AB50">
            <v>0</v>
          </cell>
          <cell r="AC50">
            <v>0</v>
          </cell>
        </row>
        <row r="51">
          <cell r="A51">
            <v>32</v>
          </cell>
          <cell r="B51" t="str">
            <v>Oak Valley Parkway</v>
          </cell>
          <cell r="C51" t="str">
            <v>Elm Avenue</v>
          </cell>
          <cell r="D51" t="str">
            <v>Beaumont Avenue</v>
          </cell>
          <cell r="E51" t="str">
            <v>Beaumont</v>
          </cell>
          <cell r="F51" t="str">
            <v>Yes</v>
          </cell>
          <cell r="G51" t="str">
            <v>Beaumont</v>
          </cell>
          <cell r="H51" t="str">
            <v>No</v>
          </cell>
          <cell r="I51" t="str">
            <v>No</v>
          </cell>
          <cell r="J51" t="str">
            <v>Arterial</v>
          </cell>
          <cell r="K51" t="str">
            <v>110 feet</v>
          </cell>
          <cell r="L51" t="str">
            <v>Curbed/Painted</v>
          </cell>
          <cell r="M51">
            <v>4</v>
          </cell>
          <cell r="N51">
            <v>2</v>
          </cell>
          <cell r="O51">
            <v>2</v>
          </cell>
          <cell r="P51">
            <v>2200</v>
          </cell>
          <cell r="Q51">
            <v>0.4166666666666667</v>
          </cell>
          <cell r="R51">
            <v>0.8333333333333334</v>
          </cell>
          <cell r="S51" t="str">
            <v>Terrain 1</v>
          </cell>
          <cell r="T51" t="str">
            <v>Land Use 2</v>
          </cell>
          <cell r="U51" t="str">
            <v>Yes</v>
          </cell>
          <cell r="V51">
            <v>797500</v>
          </cell>
          <cell r="W51">
            <v>426000</v>
          </cell>
          <cell r="X51">
            <v>664583.3333333334</v>
          </cell>
          <cell r="Y51">
            <v>355000</v>
          </cell>
          <cell r="Z51">
            <v>1019583.3333333334</v>
          </cell>
          <cell r="AA51">
            <v>1223500</v>
          </cell>
          <cell r="AB51">
            <v>0</v>
          </cell>
          <cell r="AC51">
            <v>0</v>
          </cell>
        </row>
        <row r="52">
          <cell r="A52">
            <v>33</v>
          </cell>
          <cell r="B52" t="str">
            <v>Oak Valley Parkway</v>
          </cell>
          <cell r="C52" t="str">
            <v>Beaumont Avenue</v>
          </cell>
          <cell r="D52" t="str">
            <v>Palm Avenue</v>
          </cell>
          <cell r="E52" t="str">
            <v>Beaumont</v>
          </cell>
          <cell r="F52" t="str">
            <v>Yes</v>
          </cell>
          <cell r="G52" t="str">
            <v>Beaumont</v>
          </cell>
          <cell r="H52" t="str">
            <v>No</v>
          </cell>
          <cell r="I52" t="str">
            <v>No</v>
          </cell>
          <cell r="J52" t="str">
            <v>Arterial</v>
          </cell>
          <cell r="K52" t="str">
            <v>110 feet</v>
          </cell>
          <cell r="L52" t="str">
            <v>Curbed/Painted</v>
          </cell>
          <cell r="M52">
            <v>4</v>
          </cell>
          <cell r="N52">
            <v>2</v>
          </cell>
          <cell r="O52">
            <v>2</v>
          </cell>
          <cell r="P52">
            <v>1700</v>
          </cell>
          <cell r="Q52">
            <v>0.32196969696969696</v>
          </cell>
          <cell r="R52">
            <v>0.6439393939393939</v>
          </cell>
          <cell r="S52" t="str">
            <v>Terrain 1</v>
          </cell>
          <cell r="T52" t="str">
            <v>Land Use 2</v>
          </cell>
          <cell r="U52" t="str">
            <v>Yes</v>
          </cell>
          <cell r="V52">
            <v>797500</v>
          </cell>
          <cell r="W52">
            <v>426000</v>
          </cell>
          <cell r="X52">
            <v>513541.6666666666</v>
          </cell>
          <cell r="Y52">
            <v>274318.1818181818</v>
          </cell>
          <cell r="Z52">
            <v>787859.8484848484</v>
          </cell>
          <cell r="AA52">
            <v>1223500</v>
          </cell>
          <cell r="AB52">
            <v>0</v>
          </cell>
          <cell r="AC52">
            <v>0</v>
          </cell>
        </row>
        <row r="53">
          <cell r="A53">
            <v>34</v>
          </cell>
          <cell r="B53" t="str">
            <v>Oak Valley Parkway</v>
          </cell>
          <cell r="C53" t="str">
            <v>Palm Avenue</v>
          </cell>
          <cell r="D53" t="str">
            <v>Pennsylvania Avenue</v>
          </cell>
          <cell r="E53" t="str">
            <v>Beaumont</v>
          </cell>
          <cell r="F53" t="str">
            <v>Yes</v>
          </cell>
          <cell r="G53" t="str">
            <v>Beaumont</v>
          </cell>
          <cell r="H53" t="str">
            <v>No</v>
          </cell>
          <cell r="I53" t="str">
            <v>No</v>
          </cell>
          <cell r="J53" t="str">
            <v>Arterial</v>
          </cell>
          <cell r="K53" t="str">
            <v>110 feet</v>
          </cell>
          <cell r="L53" t="str">
            <v>Curbed/Painted</v>
          </cell>
          <cell r="M53">
            <v>4</v>
          </cell>
          <cell r="N53">
            <v>2</v>
          </cell>
          <cell r="O53">
            <v>2</v>
          </cell>
          <cell r="P53">
            <v>1700</v>
          </cell>
          <cell r="Q53">
            <v>0.32196969696969696</v>
          </cell>
          <cell r="R53">
            <v>0.6439393939393939</v>
          </cell>
          <cell r="S53" t="str">
            <v>Terrain 1</v>
          </cell>
          <cell r="T53" t="str">
            <v>Land Use 2</v>
          </cell>
          <cell r="U53" t="str">
            <v>Yes</v>
          </cell>
          <cell r="V53">
            <v>797500</v>
          </cell>
          <cell r="W53">
            <v>426000</v>
          </cell>
          <cell r="X53">
            <v>513541.6666666666</v>
          </cell>
          <cell r="Y53">
            <v>274318.1818181818</v>
          </cell>
          <cell r="Z53">
            <v>787859.8484848484</v>
          </cell>
          <cell r="AA53">
            <v>1223500</v>
          </cell>
          <cell r="AB53">
            <v>0</v>
          </cell>
          <cell r="AC53">
            <v>0</v>
          </cell>
        </row>
        <row r="54">
          <cell r="A54">
            <v>35</v>
          </cell>
          <cell r="B54" t="str">
            <v>Oak Valley Parkway</v>
          </cell>
          <cell r="C54" t="str">
            <v>Pennsylvania Avenue</v>
          </cell>
          <cell r="D54" t="str">
            <v>Cherry Avenue</v>
          </cell>
          <cell r="E54" t="str">
            <v>Beaumont</v>
          </cell>
          <cell r="F54" t="str">
            <v>Yes</v>
          </cell>
          <cell r="G54" t="str">
            <v>Beaumont</v>
          </cell>
          <cell r="H54" t="str">
            <v>No</v>
          </cell>
          <cell r="I54" t="str">
            <v>No</v>
          </cell>
          <cell r="J54" t="str">
            <v>Arterial</v>
          </cell>
          <cell r="K54" t="str">
            <v>110 feet</v>
          </cell>
          <cell r="L54" t="str">
            <v>Curbed/Painted</v>
          </cell>
          <cell r="M54">
            <v>4</v>
          </cell>
          <cell r="N54">
            <v>0</v>
          </cell>
          <cell r="O54">
            <v>4</v>
          </cell>
          <cell r="P54">
            <v>500</v>
          </cell>
          <cell r="Q54">
            <v>0.0946969696969697</v>
          </cell>
          <cell r="R54">
            <v>0.3787878787878788</v>
          </cell>
          <cell r="S54" t="str">
            <v>Terrain 1</v>
          </cell>
          <cell r="T54" t="str">
            <v>Land Use 2</v>
          </cell>
          <cell r="U54" t="str">
            <v>Yes</v>
          </cell>
          <cell r="V54">
            <v>797500</v>
          </cell>
          <cell r="W54">
            <v>426000</v>
          </cell>
          <cell r="X54">
            <v>302083.3333333333</v>
          </cell>
          <cell r="Y54">
            <v>161363.63636363635</v>
          </cell>
          <cell r="Z54">
            <v>463446.96969696967</v>
          </cell>
          <cell r="AA54">
            <v>1223500</v>
          </cell>
          <cell r="AB54">
            <v>0</v>
          </cell>
          <cell r="AC54">
            <v>0</v>
          </cell>
        </row>
        <row r="55">
          <cell r="A55">
            <v>36</v>
          </cell>
          <cell r="B55" t="str">
            <v>Oak Valley Parkway</v>
          </cell>
          <cell r="C55" t="str">
            <v>Cherry Avenue</v>
          </cell>
          <cell r="D55" t="str">
            <v>Starlight Avenue</v>
          </cell>
          <cell r="E55" t="str">
            <v>Beaumont</v>
          </cell>
          <cell r="F55" t="str">
            <v>Yes</v>
          </cell>
          <cell r="G55" t="str">
            <v>Beaumont</v>
          </cell>
          <cell r="H55" t="str">
            <v>No</v>
          </cell>
          <cell r="I55" t="str">
            <v>No</v>
          </cell>
          <cell r="J55" t="str">
            <v>Secondary</v>
          </cell>
          <cell r="K55" t="str">
            <v>88 feet</v>
          </cell>
          <cell r="L55" t="str">
            <v>None</v>
          </cell>
          <cell r="M55">
            <v>4</v>
          </cell>
          <cell r="N55">
            <v>0</v>
          </cell>
          <cell r="O55">
            <v>4</v>
          </cell>
          <cell r="P55">
            <v>2800</v>
          </cell>
          <cell r="Q55">
            <v>0.5303030303030303</v>
          </cell>
          <cell r="R55">
            <v>2.121212121212121</v>
          </cell>
          <cell r="S55" t="str">
            <v>Terrain 1</v>
          </cell>
          <cell r="T55" t="str">
            <v>Land Use 2</v>
          </cell>
          <cell r="U55" t="str">
            <v>Yes</v>
          </cell>
          <cell r="V55">
            <v>797500</v>
          </cell>
          <cell r="W55">
            <v>426000</v>
          </cell>
          <cell r="X55">
            <v>1691666.6666666665</v>
          </cell>
          <cell r="Y55">
            <v>903636.3636363636</v>
          </cell>
          <cell r="Z55">
            <v>2595303.0303030303</v>
          </cell>
          <cell r="AA55">
            <v>1223500</v>
          </cell>
          <cell r="AB55">
            <v>0</v>
          </cell>
          <cell r="AC55">
            <v>0</v>
          </cell>
        </row>
        <row r="56">
          <cell r="A56">
            <v>37</v>
          </cell>
          <cell r="B56" t="str">
            <v>Oak Valley Parkway</v>
          </cell>
          <cell r="C56" t="str">
            <v>Starlight Avenue</v>
          </cell>
          <cell r="D56" t="str">
            <v>Highland Springs Avenue</v>
          </cell>
          <cell r="E56" t="str">
            <v>Beaumont</v>
          </cell>
          <cell r="F56" t="str">
            <v>Yes</v>
          </cell>
          <cell r="G56" t="str">
            <v>Beaumont</v>
          </cell>
          <cell r="H56" t="str">
            <v>No</v>
          </cell>
          <cell r="I56" t="str">
            <v>No</v>
          </cell>
          <cell r="J56" t="str">
            <v>Secondary</v>
          </cell>
          <cell r="K56" t="str">
            <v>88 feet</v>
          </cell>
          <cell r="L56" t="str">
            <v>None</v>
          </cell>
          <cell r="M56">
            <v>4</v>
          </cell>
          <cell r="N56">
            <v>0</v>
          </cell>
          <cell r="O56">
            <v>4</v>
          </cell>
          <cell r="P56">
            <v>2800</v>
          </cell>
          <cell r="Q56">
            <v>0.5303030303030303</v>
          </cell>
          <cell r="R56">
            <v>2.121212121212121</v>
          </cell>
          <cell r="S56" t="str">
            <v>Terrain 1</v>
          </cell>
          <cell r="T56" t="str">
            <v>Land Use 2</v>
          </cell>
          <cell r="U56" t="str">
            <v>Yes</v>
          </cell>
          <cell r="V56">
            <v>797500</v>
          </cell>
          <cell r="W56">
            <v>426000</v>
          </cell>
          <cell r="X56">
            <v>1691666.6666666665</v>
          </cell>
          <cell r="Y56">
            <v>903636.3636363636</v>
          </cell>
          <cell r="Z56">
            <v>2595303.0303030303</v>
          </cell>
          <cell r="AA56">
            <v>1223500</v>
          </cell>
          <cell r="AB56">
            <v>0</v>
          </cell>
          <cell r="AC56">
            <v>0</v>
          </cell>
        </row>
        <row r="57">
          <cell r="A57">
            <v>38</v>
          </cell>
          <cell r="B57" t="str">
            <v>12th Street</v>
          </cell>
          <cell r="C57" t="str">
            <v>Elm Avenue</v>
          </cell>
          <cell r="D57" t="str">
            <v>California Avenue</v>
          </cell>
          <cell r="E57" t="str">
            <v>Beaumont</v>
          </cell>
          <cell r="F57" t="str">
            <v>No</v>
          </cell>
          <cell r="G57" t="str">
            <v>No</v>
          </cell>
          <cell r="H57" t="str">
            <v>No</v>
          </cell>
          <cell r="I57" t="str">
            <v>No</v>
          </cell>
          <cell r="J57" t="str">
            <v>Collector</v>
          </cell>
          <cell r="K57" t="str">
            <v>66 feet</v>
          </cell>
          <cell r="L57" t="str">
            <v>None</v>
          </cell>
          <cell r="M57">
            <v>2</v>
          </cell>
          <cell r="N57">
            <v>2</v>
          </cell>
          <cell r="O57">
            <v>0</v>
          </cell>
          <cell r="P57">
            <v>850</v>
          </cell>
          <cell r="Q57">
            <v>0.16098484848484848</v>
          </cell>
          <cell r="R57">
            <v>0</v>
          </cell>
          <cell r="S57" t="str">
            <v>Terrain 2</v>
          </cell>
          <cell r="T57" t="str">
            <v>Land Use 2</v>
          </cell>
          <cell r="U57" t="str">
            <v>Yes</v>
          </cell>
          <cell r="V57">
            <v>1232500</v>
          </cell>
          <cell r="W57">
            <v>426000</v>
          </cell>
          <cell r="X57">
            <v>0</v>
          </cell>
          <cell r="Y57">
            <v>0</v>
          </cell>
          <cell r="Z57">
            <v>0</v>
          </cell>
          <cell r="AA57">
            <v>1658500</v>
          </cell>
          <cell r="AB57">
            <v>0</v>
          </cell>
          <cell r="AC57">
            <v>0</v>
          </cell>
        </row>
        <row r="58">
          <cell r="A58">
            <v>39</v>
          </cell>
          <cell r="B58" t="str">
            <v>12th Street</v>
          </cell>
          <cell r="C58" t="str">
            <v>California Avenue</v>
          </cell>
          <cell r="D58" t="str">
            <v>Beaumont Avenue</v>
          </cell>
          <cell r="E58" t="str">
            <v>Beaumont</v>
          </cell>
          <cell r="F58" t="str">
            <v>No</v>
          </cell>
          <cell r="G58" t="str">
            <v>No</v>
          </cell>
          <cell r="H58" t="str">
            <v>No</v>
          </cell>
          <cell r="I58" t="str">
            <v>No</v>
          </cell>
          <cell r="J58" t="str">
            <v>Collector</v>
          </cell>
          <cell r="K58" t="str">
            <v>66 feet</v>
          </cell>
          <cell r="L58" t="str">
            <v>None</v>
          </cell>
          <cell r="M58">
            <v>2</v>
          </cell>
          <cell r="N58">
            <v>2</v>
          </cell>
          <cell r="O58">
            <v>0</v>
          </cell>
          <cell r="P58">
            <v>1000</v>
          </cell>
          <cell r="Q58">
            <v>0.1893939393939394</v>
          </cell>
          <cell r="R58">
            <v>0</v>
          </cell>
          <cell r="S58" t="str">
            <v>Terrain 2</v>
          </cell>
          <cell r="T58" t="str">
            <v>Land Use 2</v>
          </cell>
          <cell r="U58" t="str">
            <v>Yes</v>
          </cell>
          <cell r="V58">
            <v>1232500</v>
          </cell>
          <cell r="W58">
            <v>426000</v>
          </cell>
          <cell r="X58">
            <v>0</v>
          </cell>
          <cell r="Y58">
            <v>0</v>
          </cell>
          <cell r="Z58">
            <v>0</v>
          </cell>
          <cell r="AA58">
            <v>1658500</v>
          </cell>
          <cell r="AB58">
            <v>0</v>
          </cell>
          <cell r="AC58">
            <v>0</v>
          </cell>
        </row>
        <row r="59">
          <cell r="A59">
            <v>40</v>
          </cell>
          <cell r="B59" t="str">
            <v>12th Street</v>
          </cell>
          <cell r="C59" t="str">
            <v>Beaumont Avenue</v>
          </cell>
          <cell r="D59" t="str">
            <v>Palm Avenue</v>
          </cell>
          <cell r="E59" t="str">
            <v>Beaumont</v>
          </cell>
          <cell r="F59" t="str">
            <v>No</v>
          </cell>
          <cell r="G59" t="str">
            <v>No</v>
          </cell>
          <cell r="H59" t="str">
            <v>No</v>
          </cell>
          <cell r="I59" t="str">
            <v>No</v>
          </cell>
          <cell r="J59" t="str">
            <v>Collector</v>
          </cell>
          <cell r="K59" t="str">
            <v>66 feet</v>
          </cell>
          <cell r="L59" t="str">
            <v>None</v>
          </cell>
          <cell r="M59">
            <v>2</v>
          </cell>
          <cell r="N59">
            <v>2</v>
          </cell>
          <cell r="O59">
            <v>0</v>
          </cell>
          <cell r="P59">
            <v>1700</v>
          </cell>
          <cell r="Q59">
            <v>0.32196969696969696</v>
          </cell>
          <cell r="R59">
            <v>0</v>
          </cell>
          <cell r="S59" t="str">
            <v>Terrain 2</v>
          </cell>
          <cell r="T59" t="str">
            <v>Land Use 2</v>
          </cell>
          <cell r="U59" t="str">
            <v>Yes</v>
          </cell>
          <cell r="V59">
            <v>1232500</v>
          </cell>
          <cell r="W59">
            <v>426000</v>
          </cell>
          <cell r="X59">
            <v>0</v>
          </cell>
          <cell r="Y59">
            <v>0</v>
          </cell>
          <cell r="Z59">
            <v>0</v>
          </cell>
          <cell r="AA59">
            <v>1658500</v>
          </cell>
          <cell r="AB59">
            <v>0</v>
          </cell>
          <cell r="AC59">
            <v>0</v>
          </cell>
        </row>
        <row r="60">
          <cell r="A60">
            <v>41</v>
          </cell>
          <cell r="B60" t="str">
            <v>12th Street</v>
          </cell>
          <cell r="C60" t="str">
            <v>Palm Avenue</v>
          </cell>
          <cell r="D60" t="str">
            <v>Pennsylvania Avenue</v>
          </cell>
          <cell r="E60" t="str">
            <v>Beaumont</v>
          </cell>
          <cell r="F60" t="str">
            <v>No</v>
          </cell>
          <cell r="G60" t="str">
            <v>No</v>
          </cell>
          <cell r="H60" t="str">
            <v>No</v>
          </cell>
          <cell r="I60" t="str">
            <v>No</v>
          </cell>
          <cell r="J60" t="str">
            <v>Collector</v>
          </cell>
          <cell r="K60" t="str">
            <v>66 feet</v>
          </cell>
          <cell r="L60" t="str">
            <v>None</v>
          </cell>
          <cell r="M60">
            <v>2</v>
          </cell>
          <cell r="N60">
            <v>2</v>
          </cell>
          <cell r="O60">
            <v>0</v>
          </cell>
          <cell r="P60">
            <v>1750</v>
          </cell>
          <cell r="Q60">
            <v>0.3314393939393939</v>
          </cell>
          <cell r="R60">
            <v>0</v>
          </cell>
          <cell r="S60" t="str">
            <v>Terrain 2</v>
          </cell>
          <cell r="T60" t="str">
            <v>Land Use 2</v>
          </cell>
          <cell r="U60" t="str">
            <v>Yes</v>
          </cell>
          <cell r="V60">
            <v>1232500</v>
          </cell>
          <cell r="W60">
            <v>426000</v>
          </cell>
          <cell r="X60">
            <v>0</v>
          </cell>
          <cell r="Y60">
            <v>0</v>
          </cell>
          <cell r="Z60">
            <v>0</v>
          </cell>
          <cell r="AA60">
            <v>1658500</v>
          </cell>
          <cell r="AB60">
            <v>0</v>
          </cell>
          <cell r="AC60">
            <v>0</v>
          </cell>
        </row>
        <row r="61">
          <cell r="A61">
            <v>42</v>
          </cell>
          <cell r="B61" t="str">
            <v>12th Street</v>
          </cell>
          <cell r="C61" t="str">
            <v>Pennsylvania Avenue</v>
          </cell>
          <cell r="D61" t="str">
            <v>Cherry Avenue</v>
          </cell>
          <cell r="E61" t="str">
            <v>Beaumont</v>
          </cell>
          <cell r="F61" t="str">
            <v>No</v>
          </cell>
          <cell r="G61" t="str">
            <v>No</v>
          </cell>
          <cell r="H61" t="str">
            <v>No</v>
          </cell>
          <cell r="I61" t="str">
            <v>No</v>
          </cell>
          <cell r="J61" t="str">
            <v>Collector</v>
          </cell>
          <cell r="K61" t="str">
            <v>66 feet</v>
          </cell>
          <cell r="L61" t="str">
            <v>None</v>
          </cell>
          <cell r="M61">
            <v>2</v>
          </cell>
          <cell r="N61">
            <v>2</v>
          </cell>
          <cell r="O61">
            <v>0</v>
          </cell>
          <cell r="P61">
            <v>500</v>
          </cell>
          <cell r="Q61">
            <v>0.0946969696969697</v>
          </cell>
          <cell r="R61">
            <v>0</v>
          </cell>
          <cell r="S61" t="str">
            <v>Terrain 2</v>
          </cell>
          <cell r="T61" t="str">
            <v>Land Use 2</v>
          </cell>
          <cell r="U61" t="str">
            <v>Yes</v>
          </cell>
          <cell r="V61">
            <v>1232500</v>
          </cell>
          <cell r="W61">
            <v>426000</v>
          </cell>
          <cell r="X61">
            <v>0</v>
          </cell>
          <cell r="Y61">
            <v>0</v>
          </cell>
          <cell r="Z61">
            <v>0</v>
          </cell>
          <cell r="AA61">
            <v>1658500</v>
          </cell>
          <cell r="AB61">
            <v>0</v>
          </cell>
          <cell r="AC61">
            <v>0</v>
          </cell>
        </row>
        <row r="62">
          <cell r="A62">
            <v>43</v>
          </cell>
          <cell r="B62" t="str">
            <v>8th Street</v>
          </cell>
          <cell r="C62" t="str">
            <v>Elm Avenue</v>
          </cell>
          <cell r="D62" t="str">
            <v>California Avenue</v>
          </cell>
          <cell r="E62" t="str">
            <v>Beaumont</v>
          </cell>
          <cell r="F62" t="str">
            <v>No</v>
          </cell>
          <cell r="G62" t="str">
            <v>No</v>
          </cell>
          <cell r="H62" t="str">
            <v>No</v>
          </cell>
          <cell r="I62" t="str">
            <v>No</v>
          </cell>
          <cell r="J62" t="str">
            <v>Secondary</v>
          </cell>
          <cell r="K62" t="str">
            <v>88 feet</v>
          </cell>
          <cell r="L62" t="str">
            <v>None</v>
          </cell>
          <cell r="M62">
            <v>4</v>
          </cell>
          <cell r="N62">
            <v>2</v>
          </cell>
          <cell r="O62">
            <v>2</v>
          </cell>
          <cell r="P62">
            <v>1150</v>
          </cell>
          <cell r="Q62">
            <v>0.2178030303030303</v>
          </cell>
          <cell r="R62">
            <v>0.4356060606060606</v>
          </cell>
          <cell r="S62" t="str">
            <v>Terrain 2</v>
          </cell>
          <cell r="T62" t="str">
            <v>Land Use 2</v>
          </cell>
          <cell r="U62" t="str">
            <v>Yes</v>
          </cell>
          <cell r="V62">
            <v>1232500</v>
          </cell>
          <cell r="W62">
            <v>426000</v>
          </cell>
          <cell r="X62">
            <v>536884.4696969697</v>
          </cell>
          <cell r="Y62">
            <v>185568.18181818182</v>
          </cell>
          <cell r="Z62">
            <v>722452.6515151516</v>
          </cell>
          <cell r="AA62">
            <v>1658500</v>
          </cell>
          <cell r="AB62">
            <v>0</v>
          </cell>
          <cell r="AC62">
            <v>0</v>
          </cell>
        </row>
        <row r="63">
          <cell r="A63">
            <v>44</v>
          </cell>
          <cell r="B63" t="str">
            <v>8th Street</v>
          </cell>
          <cell r="C63" t="str">
            <v>California Avenue</v>
          </cell>
          <cell r="D63" t="str">
            <v>Beaumont Avenue</v>
          </cell>
          <cell r="E63" t="str">
            <v>Beaumont</v>
          </cell>
          <cell r="F63" t="str">
            <v>No</v>
          </cell>
          <cell r="G63" t="str">
            <v>No</v>
          </cell>
          <cell r="H63" t="str">
            <v>No</v>
          </cell>
          <cell r="I63" t="str">
            <v>No</v>
          </cell>
          <cell r="J63" t="str">
            <v>Secondary</v>
          </cell>
          <cell r="K63" t="str">
            <v>88 feet</v>
          </cell>
          <cell r="L63" t="str">
            <v>None</v>
          </cell>
          <cell r="M63">
            <v>4</v>
          </cell>
          <cell r="N63">
            <v>2</v>
          </cell>
          <cell r="O63">
            <v>2</v>
          </cell>
          <cell r="P63">
            <v>1000</v>
          </cell>
          <cell r="Q63">
            <v>0.1893939393939394</v>
          </cell>
          <cell r="R63">
            <v>0.3787878787878788</v>
          </cell>
          <cell r="S63" t="str">
            <v>Terrain 2</v>
          </cell>
          <cell r="T63" t="str">
            <v>Land Use 2</v>
          </cell>
          <cell r="U63" t="str">
            <v>Yes</v>
          </cell>
          <cell r="V63">
            <v>1232500</v>
          </cell>
          <cell r="W63">
            <v>426000</v>
          </cell>
          <cell r="X63">
            <v>466856.0606060606</v>
          </cell>
          <cell r="Y63">
            <v>161363.63636363635</v>
          </cell>
          <cell r="Z63">
            <v>628219.696969697</v>
          </cell>
          <cell r="AA63">
            <v>1658500</v>
          </cell>
          <cell r="AB63">
            <v>0</v>
          </cell>
          <cell r="AC63">
            <v>0</v>
          </cell>
        </row>
        <row r="64">
          <cell r="A64">
            <v>45</v>
          </cell>
          <cell r="B64" t="str">
            <v>8th Street</v>
          </cell>
          <cell r="C64" t="str">
            <v>Beaumont Avenue</v>
          </cell>
          <cell r="D64" t="str">
            <v>Palm Avenue</v>
          </cell>
          <cell r="E64" t="str">
            <v>Beaumont</v>
          </cell>
          <cell r="F64" t="str">
            <v>No</v>
          </cell>
          <cell r="G64" t="str">
            <v>No</v>
          </cell>
          <cell r="H64" t="str">
            <v>No</v>
          </cell>
          <cell r="I64" t="str">
            <v>No</v>
          </cell>
          <cell r="J64" t="str">
            <v>Secondary</v>
          </cell>
          <cell r="K64" t="str">
            <v>88 feet</v>
          </cell>
          <cell r="L64" t="str">
            <v>None</v>
          </cell>
          <cell r="M64">
            <v>4</v>
          </cell>
          <cell r="N64">
            <v>2</v>
          </cell>
          <cell r="O64">
            <v>2</v>
          </cell>
          <cell r="P64">
            <v>1700</v>
          </cell>
          <cell r="Q64">
            <v>0.32196969696969696</v>
          </cell>
          <cell r="R64">
            <v>0.6439393939393939</v>
          </cell>
          <cell r="S64" t="str">
            <v>Terrain 2</v>
          </cell>
          <cell r="T64" t="str">
            <v>Land Use 2</v>
          </cell>
          <cell r="U64" t="str">
            <v>Yes</v>
          </cell>
          <cell r="V64">
            <v>1232500</v>
          </cell>
          <cell r="W64">
            <v>426000</v>
          </cell>
          <cell r="X64">
            <v>793655.303030303</v>
          </cell>
          <cell r="Y64">
            <v>274318.1818181818</v>
          </cell>
          <cell r="Z64">
            <v>1067973.4848484849</v>
          </cell>
          <cell r="AA64">
            <v>1658500</v>
          </cell>
          <cell r="AB64">
            <v>0</v>
          </cell>
          <cell r="AC64">
            <v>0</v>
          </cell>
        </row>
        <row r="65">
          <cell r="A65">
            <v>46</v>
          </cell>
          <cell r="B65" t="str">
            <v>8th Street</v>
          </cell>
          <cell r="C65" t="str">
            <v>Palm Avenue</v>
          </cell>
          <cell r="D65" t="str">
            <v>Pennsylvania Avenue</v>
          </cell>
          <cell r="E65" t="str">
            <v>Beaumont</v>
          </cell>
          <cell r="F65" t="str">
            <v>No</v>
          </cell>
          <cell r="G65" t="str">
            <v>No</v>
          </cell>
          <cell r="H65" t="str">
            <v>No</v>
          </cell>
          <cell r="I65" t="str">
            <v>No</v>
          </cell>
          <cell r="J65" t="str">
            <v>Secondary</v>
          </cell>
          <cell r="K65" t="str">
            <v>88 feet</v>
          </cell>
          <cell r="L65" t="str">
            <v>None</v>
          </cell>
          <cell r="M65">
            <v>4</v>
          </cell>
          <cell r="N65">
            <v>2</v>
          </cell>
          <cell r="O65">
            <v>2</v>
          </cell>
          <cell r="P65">
            <v>1750</v>
          </cell>
          <cell r="Q65">
            <v>0.3314393939393939</v>
          </cell>
          <cell r="R65">
            <v>0.6628787878787878</v>
          </cell>
          <cell r="S65" t="str">
            <v>Terrain 2</v>
          </cell>
          <cell r="T65" t="str">
            <v>Land Use 2</v>
          </cell>
          <cell r="U65" t="str">
            <v>Yes</v>
          </cell>
          <cell r="V65">
            <v>1232500</v>
          </cell>
          <cell r="W65">
            <v>426000</v>
          </cell>
          <cell r="X65">
            <v>816998.106060606</v>
          </cell>
          <cell r="Y65">
            <v>282386.36363636365</v>
          </cell>
          <cell r="Z65">
            <v>1099384.4696969697</v>
          </cell>
          <cell r="AA65">
            <v>1658500</v>
          </cell>
          <cell r="AB65">
            <v>0</v>
          </cell>
          <cell r="AC65">
            <v>0</v>
          </cell>
        </row>
        <row r="66">
          <cell r="A66">
            <v>47</v>
          </cell>
          <cell r="B66" t="str">
            <v>8th Street</v>
          </cell>
          <cell r="C66" t="str">
            <v>Pennsylvania Avenue</v>
          </cell>
          <cell r="D66" t="str">
            <v>Xenia Avenue</v>
          </cell>
          <cell r="E66" t="str">
            <v>Beaumont</v>
          </cell>
          <cell r="F66" t="str">
            <v>No</v>
          </cell>
          <cell r="G66" t="str">
            <v>No</v>
          </cell>
          <cell r="H66" t="str">
            <v>No</v>
          </cell>
          <cell r="I66" t="str">
            <v>No</v>
          </cell>
          <cell r="J66" t="str">
            <v>Secondary</v>
          </cell>
          <cell r="K66" t="str">
            <v>88 feet</v>
          </cell>
          <cell r="L66" t="str">
            <v>None</v>
          </cell>
          <cell r="M66">
            <v>4</v>
          </cell>
          <cell r="N66">
            <v>2</v>
          </cell>
          <cell r="O66">
            <v>2</v>
          </cell>
          <cell r="P66">
            <v>3400</v>
          </cell>
          <cell r="Q66">
            <v>0.6439393939393939</v>
          </cell>
          <cell r="R66">
            <v>1.2878787878787878</v>
          </cell>
          <cell r="S66" t="str">
            <v>Terrain 2</v>
          </cell>
          <cell r="T66" t="str">
            <v>Land Use 2</v>
          </cell>
          <cell r="U66" t="str">
            <v>Yes</v>
          </cell>
          <cell r="V66">
            <v>1232500</v>
          </cell>
          <cell r="W66">
            <v>426000</v>
          </cell>
          <cell r="X66">
            <v>1587310.606060606</v>
          </cell>
          <cell r="Y66">
            <v>548636.3636363636</v>
          </cell>
          <cell r="Z66">
            <v>2135946.9696969697</v>
          </cell>
          <cell r="AA66">
            <v>1658500</v>
          </cell>
          <cell r="AB66">
            <v>0</v>
          </cell>
          <cell r="AC66">
            <v>0</v>
          </cell>
        </row>
        <row r="67">
          <cell r="A67">
            <v>48</v>
          </cell>
          <cell r="B67" t="str">
            <v>8th Street</v>
          </cell>
          <cell r="C67" t="str">
            <v>Xenia Avenue</v>
          </cell>
          <cell r="D67" t="str">
            <v>Highland Springs Avenue</v>
          </cell>
          <cell r="E67" t="str">
            <v>Beaumont</v>
          </cell>
          <cell r="F67" t="str">
            <v>No</v>
          </cell>
          <cell r="G67" t="str">
            <v>No</v>
          </cell>
          <cell r="H67" t="str">
            <v>No</v>
          </cell>
          <cell r="I67" t="str">
            <v>No</v>
          </cell>
          <cell r="J67" t="str">
            <v>Secondary</v>
          </cell>
          <cell r="K67" t="str">
            <v>88 feet</v>
          </cell>
          <cell r="L67" t="str">
            <v>None</v>
          </cell>
          <cell r="M67">
            <v>4</v>
          </cell>
          <cell r="N67">
            <v>2</v>
          </cell>
          <cell r="O67">
            <v>2</v>
          </cell>
          <cell r="P67">
            <v>2500</v>
          </cell>
          <cell r="Q67">
            <v>0.4734848484848485</v>
          </cell>
          <cell r="R67">
            <v>0.946969696969697</v>
          </cell>
          <cell r="S67" t="str">
            <v>Terrain 2</v>
          </cell>
          <cell r="T67" t="str">
            <v>Land Use 2</v>
          </cell>
          <cell r="U67" t="str">
            <v>Yes</v>
          </cell>
          <cell r="V67">
            <v>1232500</v>
          </cell>
          <cell r="W67">
            <v>426000</v>
          </cell>
          <cell r="X67">
            <v>1167140.1515151516</v>
          </cell>
          <cell r="Y67">
            <v>403409.09090909094</v>
          </cell>
          <cell r="Z67">
            <v>1570549.2424242427</v>
          </cell>
          <cell r="AA67">
            <v>1658500</v>
          </cell>
          <cell r="AB67">
            <v>0</v>
          </cell>
          <cell r="AC67">
            <v>0</v>
          </cell>
        </row>
        <row r="68">
          <cell r="A68">
            <v>49</v>
          </cell>
          <cell r="B68" t="str">
            <v>8th Street</v>
          </cell>
          <cell r="C68" t="str">
            <v>Highland Springs Avenue</v>
          </cell>
          <cell r="D68" t="str">
            <v>East City Limits</v>
          </cell>
          <cell r="E68" t="str">
            <v>Beaumont</v>
          </cell>
          <cell r="F68" t="str">
            <v>No</v>
          </cell>
          <cell r="G68" t="str">
            <v>No</v>
          </cell>
          <cell r="H68" t="str">
            <v>No</v>
          </cell>
          <cell r="I68" t="str">
            <v>No</v>
          </cell>
          <cell r="J68" t="str">
            <v>Secondary</v>
          </cell>
          <cell r="K68" t="str">
            <v>88 feet</v>
          </cell>
          <cell r="L68" t="str">
            <v>None</v>
          </cell>
          <cell r="M68">
            <v>4</v>
          </cell>
          <cell r="N68">
            <v>2</v>
          </cell>
          <cell r="O68">
            <v>2</v>
          </cell>
          <cell r="P68">
            <v>0</v>
          </cell>
          <cell r="Q68">
            <v>0</v>
          </cell>
          <cell r="R68">
            <v>0</v>
          </cell>
          <cell r="S68" t="str">
            <v>Terrain 2</v>
          </cell>
          <cell r="T68" t="str">
            <v>Land Use 2</v>
          </cell>
          <cell r="U68" t="str">
            <v>Yes</v>
          </cell>
          <cell r="V68">
            <v>1232500</v>
          </cell>
          <cell r="W68">
            <v>426000</v>
          </cell>
          <cell r="X68">
            <v>0</v>
          </cell>
          <cell r="Y68">
            <v>0</v>
          </cell>
          <cell r="Z68">
            <v>0</v>
          </cell>
          <cell r="AA68">
            <v>1658500</v>
          </cell>
          <cell r="AB68">
            <v>0</v>
          </cell>
          <cell r="AC68">
            <v>0</v>
          </cell>
        </row>
        <row r="69">
          <cell r="A69">
            <v>50</v>
          </cell>
          <cell r="B69" t="str">
            <v>Willow Springs Road</v>
          </cell>
          <cell r="C69" t="str">
            <v>Jack Rabbit Trail</v>
          </cell>
          <cell r="D69" t="str">
            <v>Potrero Boulevard</v>
          </cell>
          <cell r="E69" t="str">
            <v>Beaumont</v>
          </cell>
          <cell r="F69" t="str">
            <v>No</v>
          </cell>
          <cell r="G69" t="str">
            <v>No</v>
          </cell>
          <cell r="H69" t="str">
            <v>No</v>
          </cell>
          <cell r="I69" t="str">
            <v>No</v>
          </cell>
          <cell r="J69" t="str">
            <v>Secondary</v>
          </cell>
          <cell r="K69" t="str">
            <v>88 feet</v>
          </cell>
          <cell r="L69" t="str">
            <v>None</v>
          </cell>
          <cell r="M69">
            <v>4</v>
          </cell>
          <cell r="N69">
            <v>0</v>
          </cell>
          <cell r="O69">
            <v>4</v>
          </cell>
          <cell r="P69">
            <v>5600</v>
          </cell>
          <cell r="Q69">
            <v>1.0606060606060606</v>
          </cell>
          <cell r="R69">
            <v>4.242424242424242</v>
          </cell>
          <cell r="S69" t="str">
            <v>Terrain 2</v>
          </cell>
          <cell r="T69" t="str">
            <v>Land Use 2</v>
          </cell>
          <cell r="U69" t="str">
            <v>Yes</v>
          </cell>
          <cell r="V69">
            <v>1232500</v>
          </cell>
          <cell r="W69">
            <v>426000</v>
          </cell>
          <cell r="X69">
            <v>5228787.878787879</v>
          </cell>
          <cell r="Y69">
            <v>1807272.7272727273</v>
          </cell>
          <cell r="Z69">
            <v>7036060.606060606</v>
          </cell>
          <cell r="AA69">
            <v>1658500</v>
          </cell>
          <cell r="AB69">
            <v>0</v>
          </cell>
          <cell r="AC69">
            <v>0</v>
          </cell>
        </row>
        <row r="70">
          <cell r="A70">
            <v>51</v>
          </cell>
          <cell r="B70" t="str">
            <v>Willow Springs Road</v>
          </cell>
          <cell r="C70" t="str">
            <v>Potrero Boulevard</v>
          </cell>
          <cell r="D70" t="str">
            <v>New loop roadway</v>
          </cell>
          <cell r="E70" t="str">
            <v>Beaumont</v>
          </cell>
          <cell r="F70" t="str">
            <v>No</v>
          </cell>
          <cell r="G70" t="str">
            <v>No</v>
          </cell>
          <cell r="H70" t="str">
            <v>No</v>
          </cell>
          <cell r="I70" t="str">
            <v>No</v>
          </cell>
          <cell r="J70" t="str">
            <v>Major</v>
          </cell>
          <cell r="K70" t="str">
            <v>100 feet</v>
          </cell>
          <cell r="L70" t="str">
            <v>Painted</v>
          </cell>
          <cell r="M70">
            <v>4</v>
          </cell>
          <cell r="N70">
            <v>0</v>
          </cell>
          <cell r="O70">
            <v>4</v>
          </cell>
          <cell r="P70">
            <v>3100</v>
          </cell>
          <cell r="Q70">
            <v>0.5871212121212122</v>
          </cell>
          <cell r="R70">
            <v>2.3484848484848486</v>
          </cell>
          <cell r="S70" t="str">
            <v>Terrain 2</v>
          </cell>
          <cell r="T70" t="str">
            <v>Land Use 2</v>
          </cell>
          <cell r="U70" t="str">
            <v>Yes</v>
          </cell>
          <cell r="V70">
            <v>1232500</v>
          </cell>
          <cell r="W70">
            <v>426000</v>
          </cell>
          <cell r="X70">
            <v>2894507.575757576</v>
          </cell>
          <cell r="Y70">
            <v>1000454.5454545455</v>
          </cell>
          <cell r="Z70">
            <v>3894962.1212121216</v>
          </cell>
          <cell r="AA70">
            <v>1658500</v>
          </cell>
          <cell r="AB70">
            <v>0</v>
          </cell>
          <cell r="AC70">
            <v>0</v>
          </cell>
        </row>
        <row r="71">
          <cell r="A71">
            <v>52</v>
          </cell>
          <cell r="B71" t="str">
            <v>Willow Springs Road</v>
          </cell>
          <cell r="C71" t="str">
            <v>New loop roadway</v>
          </cell>
          <cell r="D71" t="str">
            <v>SR-79 Bypass</v>
          </cell>
          <cell r="E71" t="str">
            <v>Beaumont</v>
          </cell>
          <cell r="F71" t="str">
            <v>No</v>
          </cell>
          <cell r="G71" t="str">
            <v>No</v>
          </cell>
          <cell r="H71" t="str">
            <v>No</v>
          </cell>
          <cell r="I71" t="str">
            <v>No</v>
          </cell>
          <cell r="J71" t="str">
            <v>Major</v>
          </cell>
          <cell r="K71" t="str">
            <v>100 feet</v>
          </cell>
          <cell r="L71" t="str">
            <v>Painted</v>
          </cell>
          <cell r="M71">
            <v>4</v>
          </cell>
          <cell r="N71">
            <v>0</v>
          </cell>
          <cell r="O71">
            <v>4</v>
          </cell>
          <cell r="P71">
            <v>2400</v>
          </cell>
          <cell r="Q71">
            <v>0.45454545454545453</v>
          </cell>
          <cell r="R71">
            <v>1.8181818181818181</v>
          </cell>
          <cell r="S71" t="str">
            <v>Terrain 2</v>
          </cell>
          <cell r="T71" t="str">
            <v>Land Use 2</v>
          </cell>
          <cell r="U71" t="str">
            <v>Yes</v>
          </cell>
          <cell r="V71">
            <v>1232500</v>
          </cell>
          <cell r="W71">
            <v>426000</v>
          </cell>
          <cell r="X71">
            <v>2240909.090909091</v>
          </cell>
          <cell r="Y71">
            <v>774545.4545454545</v>
          </cell>
          <cell r="Z71">
            <v>3015454.5454545454</v>
          </cell>
          <cell r="AA71">
            <v>1658500</v>
          </cell>
          <cell r="AB71">
            <v>0</v>
          </cell>
          <cell r="AC71">
            <v>0</v>
          </cell>
        </row>
        <row r="72">
          <cell r="A72">
            <v>53</v>
          </cell>
          <cell r="B72" t="str">
            <v>Willow Springs Road</v>
          </cell>
          <cell r="C72" t="str">
            <v>SR-79 Bypass</v>
          </cell>
          <cell r="D72" t="str">
            <v>4th Street</v>
          </cell>
          <cell r="E72" t="str">
            <v>Beaumont</v>
          </cell>
          <cell r="F72" t="str">
            <v>No</v>
          </cell>
          <cell r="G72" t="str">
            <v>No</v>
          </cell>
          <cell r="H72" t="str">
            <v>No</v>
          </cell>
          <cell r="I72" t="str">
            <v>No</v>
          </cell>
          <cell r="J72" t="str">
            <v>Major</v>
          </cell>
          <cell r="K72" t="str">
            <v>100 feet</v>
          </cell>
          <cell r="L72" t="str">
            <v>Painted</v>
          </cell>
          <cell r="M72">
            <v>4</v>
          </cell>
          <cell r="N72">
            <v>0</v>
          </cell>
          <cell r="O72">
            <v>4</v>
          </cell>
          <cell r="P72">
            <v>2400</v>
          </cell>
          <cell r="Q72">
            <v>0.45454545454545453</v>
          </cell>
          <cell r="R72">
            <v>1.8181818181818181</v>
          </cell>
          <cell r="S72" t="str">
            <v>Terrain 2</v>
          </cell>
          <cell r="T72" t="str">
            <v>Land Use 2</v>
          </cell>
          <cell r="U72" t="str">
            <v>Yes</v>
          </cell>
          <cell r="V72">
            <v>1232500</v>
          </cell>
          <cell r="W72">
            <v>426000</v>
          </cell>
          <cell r="X72">
            <v>2240909.090909091</v>
          </cell>
          <cell r="Y72">
            <v>774545.4545454545</v>
          </cell>
          <cell r="Z72">
            <v>3015454.5454545454</v>
          </cell>
          <cell r="AA72">
            <v>1658500</v>
          </cell>
          <cell r="AB72">
            <v>0</v>
          </cell>
          <cell r="AC72">
            <v>0</v>
          </cell>
        </row>
        <row r="73">
          <cell r="A73">
            <v>54</v>
          </cell>
          <cell r="B73" t="str">
            <v>6th Street</v>
          </cell>
          <cell r="C73" t="str">
            <v>Freeway Confluence</v>
          </cell>
          <cell r="D73" t="str">
            <v>California Avenue</v>
          </cell>
          <cell r="E73" t="str">
            <v>Beaumont</v>
          </cell>
          <cell r="F73" t="str">
            <v>Yes</v>
          </cell>
          <cell r="G73" t="str">
            <v>Beaumont</v>
          </cell>
          <cell r="H73" t="str">
            <v>No</v>
          </cell>
          <cell r="I73" t="str">
            <v>No</v>
          </cell>
          <cell r="J73" t="str">
            <v>Secondary</v>
          </cell>
          <cell r="K73" t="str">
            <v>88 feet</v>
          </cell>
          <cell r="L73" t="str">
            <v>None</v>
          </cell>
          <cell r="M73">
            <v>4</v>
          </cell>
          <cell r="N73">
            <v>4</v>
          </cell>
          <cell r="O73">
            <v>0</v>
          </cell>
          <cell r="P73">
            <v>1500</v>
          </cell>
          <cell r="Q73">
            <v>0.2840909090909091</v>
          </cell>
          <cell r="R73">
            <v>0</v>
          </cell>
          <cell r="S73" t="str">
            <v>Terrain 1</v>
          </cell>
          <cell r="T73" t="str">
            <v>Land Use 2</v>
          </cell>
          <cell r="U73" t="str">
            <v>Yes</v>
          </cell>
          <cell r="V73">
            <v>797500</v>
          </cell>
          <cell r="W73">
            <v>426000</v>
          </cell>
          <cell r="X73">
            <v>0</v>
          </cell>
          <cell r="Y73">
            <v>0</v>
          </cell>
          <cell r="Z73">
            <v>0</v>
          </cell>
          <cell r="AA73">
            <v>1223500</v>
          </cell>
          <cell r="AB73">
            <v>0</v>
          </cell>
          <cell r="AC73">
            <v>0</v>
          </cell>
        </row>
        <row r="74">
          <cell r="A74">
            <v>55</v>
          </cell>
          <cell r="B74" t="str">
            <v>6th Street</v>
          </cell>
          <cell r="C74" t="str">
            <v>California Avenue</v>
          </cell>
          <cell r="D74" t="str">
            <v>Beaumont Avenue</v>
          </cell>
          <cell r="E74" t="str">
            <v>Beaumont</v>
          </cell>
          <cell r="F74" t="str">
            <v>Yes</v>
          </cell>
          <cell r="G74" t="str">
            <v>Beaumont</v>
          </cell>
          <cell r="H74" t="str">
            <v>No</v>
          </cell>
          <cell r="I74" t="str">
            <v>No</v>
          </cell>
          <cell r="J74" t="str">
            <v>Major</v>
          </cell>
          <cell r="K74" t="str">
            <v>100 feet</v>
          </cell>
          <cell r="L74" t="str">
            <v>Painted</v>
          </cell>
          <cell r="M74">
            <v>4</v>
          </cell>
          <cell r="N74">
            <v>4</v>
          </cell>
          <cell r="O74">
            <v>0</v>
          </cell>
          <cell r="P74">
            <v>1000</v>
          </cell>
          <cell r="Q74">
            <v>0.1893939393939394</v>
          </cell>
          <cell r="R74">
            <v>0</v>
          </cell>
          <cell r="S74" t="str">
            <v>Terrain 1</v>
          </cell>
          <cell r="T74" t="str">
            <v>Land Use 2</v>
          </cell>
          <cell r="U74" t="str">
            <v>Yes</v>
          </cell>
          <cell r="V74">
            <v>797500</v>
          </cell>
          <cell r="W74">
            <v>426000</v>
          </cell>
          <cell r="X74">
            <v>0</v>
          </cell>
          <cell r="Y74">
            <v>0</v>
          </cell>
          <cell r="Z74">
            <v>0</v>
          </cell>
          <cell r="AA74">
            <v>1223500</v>
          </cell>
          <cell r="AB74">
            <v>0</v>
          </cell>
          <cell r="AC74">
            <v>0</v>
          </cell>
        </row>
        <row r="75">
          <cell r="A75">
            <v>56</v>
          </cell>
          <cell r="B75" t="str">
            <v>6th Street</v>
          </cell>
          <cell r="C75" t="str">
            <v>Beaumont Avenue</v>
          </cell>
          <cell r="D75" t="str">
            <v>Palm Avenue</v>
          </cell>
          <cell r="E75" t="str">
            <v>Beaumont</v>
          </cell>
          <cell r="F75" t="str">
            <v>Yes</v>
          </cell>
          <cell r="G75" t="str">
            <v>Beaumont</v>
          </cell>
          <cell r="H75" t="str">
            <v>No</v>
          </cell>
          <cell r="I75" t="str">
            <v>No</v>
          </cell>
          <cell r="J75" t="str">
            <v>Major</v>
          </cell>
          <cell r="K75" t="str">
            <v>100 feet</v>
          </cell>
          <cell r="L75" t="str">
            <v>Painted</v>
          </cell>
          <cell r="M75">
            <v>4</v>
          </cell>
          <cell r="N75">
            <v>4</v>
          </cell>
          <cell r="O75">
            <v>0</v>
          </cell>
          <cell r="P75">
            <v>1700</v>
          </cell>
          <cell r="Q75">
            <v>0.32196969696969696</v>
          </cell>
          <cell r="R75">
            <v>0</v>
          </cell>
          <cell r="S75" t="str">
            <v>Terrain 1</v>
          </cell>
          <cell r="T75" t="str">
            <v>Land Use 2</v>
          </cell>
          <cell r="U75" t="str">
            <v>Yes</v>
          </cell>
          <cell r="V75">
            <v>797500</v>
          </cell>
          <cell r="W75">
            <v>426000</v>
          </cell>
          <cell r="X75">
            <v>0</v>
          </cell>
          <cell r="Y75">
            <v>0</v>
          </cell>
          <cell r="Z75">
            <v>0</v>
          </cell>
          <cell r="AA75">
            <v>1223500</v>
          </cell>
          <cell r="AB75">
            <v>0</v>
          </cell>
          <cell r="AC75">
            <v>0</v>
          </cell>
        </row>
        <row r="76">
          <cell r="A76">
            <v>57</v>
          </cell>
          <cell r="B76" t="str">
            <v>6th Street</v>
          </cell>
          <cell r="C76" t="str">
            <v>Palm Avenue</v>
          </cell>
          <cell r="D76" t="str">
            <v>Pennsylvania Avenue</v>
          </cell>
          <cell r="E76" t="str">
            <v>Beaumont</v>
          </cell>
          <cell r="F76" t="str">
            <v>Yes</v>
          </cell>
          <cell r="G76" t="str">
            <v>Beaumont</v>
          </cell>
          <cell r="H76" t="str">
            <v>No</v>
          </cell>
          <cell r="I76" t="str">
            <v>No</v>
          </cell>
          <cell r="J76" t="str">
            <v>Major</v>
          </cell>
          <cell r="K76" t="str">
            <v>100 feet</v>
          </cell>
          <cell r="L76" t="str">
            <v>Painted</v>
          </cell>
          <cell r="M76">
            <v>4</v>
          </cell>
          <cell r="N76">
            <v>4</v>
          </cell>
          <cell r="O76">
            <v>0</v>
          </cell>
          <cell r="P76">
            <v>1700</v>
          </cell>
          <cell r="Q76">
            <v>0.32196969696969696</v>
          </cell>
          <cell r="R76">
            <v>0</v>
          </cell>
          <cell r="S76" t="str">
            <v>Terrain 1</v>
          </cell>
          <cell r="T76" t="str">
            <v>Land Use 2</v>
          </cell>
          <cell r="U76" t="str">
            <v>Yes</v>
          </cell>
          <cell r="V76">
            <v>797500</v>
          </cell>
          <cell r="W76">
            <v>426000</v>
          </cell>
          <cell r="X76">
            <v>0</v>
          </cell>
          <cell r="Y76">
            <v>0</v>
          </cell>
          <cell r="Z76">
            <v>0</v>
          </cell>
          <cell r="AA76">
            <v>1223500</v>
          </cell>
          <cell r="AB76">
            <v>0</v>
          </cell>
          <cell r="AC76">
            <v>0</v>
          </cell>
        </row>
        <row r="77">
          <cell r="A77">
            <v>58</v>
          </cell>
          <cell r="B77" t="str">
            <v>6th Street</v>
          </cell>
          <cell r="C77" t="str">
            <v>Pennsylvania Avenue</v>
          </cell>
          <cell r="D77" t="str">
            <v>Xenia Avenue</v>
          </cell>
          <cell r="E77" t="str">
            <v>Beaumont</v>
          </cell>
          <cell r="F77" t="str">
            <v>Yes</v>
          </cell>
          <cell r="G77" t="str">
            <v>Beaumont</v>
          </cell>
          <cell r="H77" t="str">
            <v>No</v>
          </cell>
          <cell r="I77" t="str">
            <v>No</v>
          </cell>
          <cell r="J77" t="str">
            <v>Major</v>
          </cell>
          <cell r="K77" t="str">
            <v>100 feet</v>
          </cell>
          <cell r="L77" t="str">
            <v>Painted</v>
          </cell>
          <cell r="M77">
            <v>4</v>
          </cell>
          <cell r="N77">
            <v>4</v>
          </cell>
          <cell r="O77">
            <v>0</v>
          </cell>
          <cell r="P77">
            <v>3400</v>
          </cell>
          <cell r="Q77">
            <v>0.6439393939393939</v>
          </cell>
          <cell r="R77">
            <v>0</v>
          </cell>
          <cell r="S77" t="str">
            <v>Terrain 1</v>
          </cell>
          <cell r="T77" t="str">
            <v>Land Use 2</v>
          </cell>
          <cell r="U77" t="str">
            <v>Yes</v>
          </cell>
          <cell r="V77">
            <v>797500</v>
          </cell>
          <cell r="W77">
            <v>426000</v>
          </cell>
          <cell r="X77">
            <v>0</v>
          </cell>
          <cell r="Y77">
            <v>0</v>
          </cell>
          <cell r="Z77">
            <v>0</v>
          </cell>
          <cell r="AA77">
            <v>1223500</v>
          </cell>
          <cell r="AB77">
            <v>0</v>
          </cell>
          <cell r="AC77">
            <v>0</v>
          </cell>
        </row>
        <row r="78">
          <cell r="A78">
            <v>59</v>
          </cell>
          <cell r="B78" t="str">
            <v>6th Street</v>
          </cell>
          <cell r="C78" t="str">
            <v>Xenia Avenue</v>
          </cell>
          <cell r="D78" t="str">
            <v>Highland Springs Avenue</v>
          </cell>
          <cell r="E78" t="str">
            <v>Beaumont</v>
          </cell>
          <cell r="F78" t="str">
            <v>Yes</v>
          </cell>
          <cell r="G78" t="str">
            <v>Beaumont</v>
          </cell>
          <cell r="H78" t="str">
            <v>No</v>
          </cell>
          <cell r="I78" t="str">
            <v>No</v>
          </cell>
          <cell r="J78" t="str">
            <v>Major</v>
          </cell>
          <cell r="K78" t="str">
            <v>100 feet</v>
          </cell>
          <cell r="L78" t="str">
            <v>Painted</v>
          </cell>
          <cell r="M78">
            <v>4</v>
          </cell>
          <cell r="N78">
            <v>4</v>
          </cell>
          <cell r="O78">
            <v>0</v>
          </cell>
          <cell r="P78">
            <v>2400</v>
          </cell>
          <cell r="Q78">
            <v>0.45454545454545453</v>
          </cell>
          <cell r="R78">
            <v>0</v>
          </cell>
          <cell r="S78" t="str">
            <v>Terrain 1</v>
          </cell>
          <cell r="T78" t="str">
            <v>Land Use 2</v>
          </cell>
          <cell r="U78" t="str">
            <v>Yes</v>
          </cell>
          <cell r="V78">
            <v>797500</v>
          </cell>
          <cell r="W78">
            <v>426000</v>
          </cell>
          <cell r="X78">
            <v>0</v>
          </cell>
          <cell r="Y78">
            <v>0</v>
          </cell>
          <cell r="Z78">
            <v>0</v>
          </cell>
          <cell r="AA78">
            <v>1223500</v>
          </cell>
          <cell r="AB78">
            <v>0</v>
          </cell>
          <cell r="AC78">
            <v>0</v>
          </cell>
        </row>
        <row r="79">
          <cell r="A79">
            <v>60</v>
          </cell>
          <cell r="B79" t="str">
            <v>6th Street</v>
          </cell>
          <cell r="C79" t="str">
            <v>Highland Springs Avenue</v>
          </cell>
          <cell r="D79" t="str">
            <v>East City Limits</v>
          </cell>
          <cell r="E79" t="str">
            <v>Beaumont</v>
          </cell>
          <cell r="F79" t="str">
            <v>No</v>
          </cell>
          <cell r="G79" t="str">
            <v>No</v>
          </cell>
          <cell r="H79" t="str">
            <v>No</v>
          </cell>
          <cell r="I79" t="str">
            <v>No</v>
          </cell>
          <cell r="J79" t="str">
            <v>Major</v>
          </cell>
          <cell r="K79" t="str">
            <v>100 feet</v>
          </cell>
          <cell r="L79" t="str">
            <v>Painted</v>
          </cell>
          <cell r="M79">
            <v>4</v>
          </cell>
          <cell r="N79">
            <v>4</v>
          </cell>
          <cell r="O79">
            <v>0</v>
          </cell>
          <cell r="P79">
            <v>0</v>
          </cell>
          <cell r="Q79">
            <v>0</v>
          </cell>
          <cell r="R79">
            <v>0</v>
          </cell>
          <cell r="S79" t="str">
            <v>Terrain 2</v>
          </cell>
          <cell r="T79" t="str">
            <v>Land Use 2</v>
          </cell>
          <cell r="U79" t="str">
            <v>Yes</v>
          </cell>
          <cell r="V79">
            <v>1232500</v>
          </cell>
          <cell r="W79">
            <v>426000</v>
          </cell>
          <cell r="X79">
            <v>0</v>
          </cell>
          <cell r="Y79">
            <v>0</v>
          </cell>
          <cell r="Z79">
            <v>0</v>
          </cell>
          <cell r="AA79">
            <v>1658500</v>
          </cell>
          <cell r="AB79">
            <v>0</v>
          </cell>
          <cell r="AC79">
            <v>0</v>
          </cell>
        </row>
        <row r="80">
          <cell r="A80">
            <v>61</v>
          </cell>
          <cell r="B80" t="str">
            <v>4th Street</v>
          </cell>
          <cell r="C80" t="str">
            <v>Potrero Boulevard</v>
          </cell>
          <cell r="D80" t="str">
            <v>SR-79 Bypass</v>
          </cell>
          <cell r="E80" t="str">
            <v>Beaumont</v>
          </cell>
          <cell r="F80" t="str">
            <v>No</v>
          </cell>
          <cell r="G80" t="str">
            <v>No</v>
          </cell>
          <cell r="H80" t="str">
            <v>No</v>
          </cell>
          <cell r="I80" t="str">
            <v>No</v>
          </cell>
          <cell r="J80" t="str">
            <v>Secondary</v>
          </cell>
          <cell r="K80" t="str">
            <v>88 feet</v>
          </cell>
          <cell r="L80" t="str">
            <v>None</v>
          </cell>
          <cell r="M80">
            <v>4</v>
          </cell>
          <cell r="N80">
            <v>2</v>
          </cell>
          <cell r="O80">
            <v>2</v>
          </cell>
          <cell r="P80">
            <v>5400</v>
          </cell>
          <cell r="Q80">
            <v>1.0227272727272727</v>
          </cell>
          <cell r="R80">
            <v>2.0454545454545454</v>
          </cell>
          <cell r="S80" t="str">
            <v>Terrain 2</v>
          </cell>
          <cell r="T80" t="str">
            <v>Land Use 2</v>
          </cell>
          <cell r="U80" t="str">
            <v>Yes</v>
          </cell>
          <cell r="V80">
            <v>1232500</v>
          </cell>
          <cell r="W80">
            <v>426000</v>
          </cell>
          <cell r="X80">
            <v>2521022.727272727</v>
          </cell>
          <cell r="Y80">
            <v>871363.6363636364</v>
          </cell>
          <cell r="Z80">
            <v>3392386.3636363633</v>
          </cell>
          <cell r="AA80">
            <v>1658500</v>
          </cell>
          <cell r="AB80">
            <v>0</v>
          </cell>
          <cell r="AC80">
            <v>0</v>
          </cell>
        </row>
        <row r="81">
          <cell r="A81">
            <v>62</v>
          </cell>
          <cell r="B81" t="str">
            <v>4th Street</v>
          </cell>
          <cell r="C81" t="str">
            <v>SR-79 Bypass</v>
          </cell>
          <cell r="D81" t="str">
            <v>Willow Springs Road</v>
          </cell>
          <cell r="E81" t="str">
            <v>Beaumont</v>
          </cell>
          <cell r="F81" t="str">
            <v>No</v>
          </cell>
          <cell r="G81" t="str">
            <v>No</v>
          </cell>
          <cell r="H81" t="str">
            <v>No</v>
          </cell>
          <cell r="I81" t="str">
            <v>No</v>
          </cell>
          <cell r="J81" t="str">
            <v>Secondary</v>
          </cell>
          <cell r="K81" t="str">
            <v>88 feet</v>
          </cell>
          <cell r="L81" t="str">
            <v>None</v>
          </cell>
          <cell r="M81">
            <v>4</v>
          </cell>
          <cell r="N81">
            <v>2</v>
          </cell>
          <cell r="O81">
            <v>2</v>
          </cell>
          <cell r="P81">
            <v>1100</v>
          </cell>
          <cell r="Q81">
            <v>0.20833333333333334</v>
          </cell>
          <cell r="R81">
            <v>0.4166666666666667</v>
          </cell>
          <cell r="S81" t="str">
            <v>Terrain 2</v>
          </cell>
          <cell r="T81" t="str">
            <v>Land Use 2</v>
          </cell>
          <cell r="U81" t="str">
            <v>Yes</v>
          </cell>
          <cell r="V81">
            <v>1232500</v>
          </cell>
          <cell r="W81">
            <v>426000</v>
          </cell>
          <cell r="X81">
            <v>513541.6666666667</v>
          </cell>
          <cell r="Y81">
            <v>177500</v>
          </cell>
          <cell r="Z81">
            <v>691041.6666666667</v>
          </cell>
          <cell r="AA81">
            <v>1658500</v>
          </cell>
          <cell r="AB81">
            <v>0</v>
          </cell>
          <cell r="AC81">
            <v>0</v>
          </cell>
        </row>
        <row r="82">
          <cell r="A82">
            <v>63</v>
          </cell>
          <cell r="B82" t="str">
            <v>4th Street</v>
          </cell>
          <cell r="C82" t="str">
            <v>Willow Springs Road</v>
          </cell>
          <cell r="D82" t="str">
            <v>Viele Avenue</v>
          </cell>
          <cell r="E82" t="str">
            <v>Beaumont</v>
          </cell>
          <cell r="F82" t="str">
            <v>No</v>
          </cell>
          <cell r="G82" t="str">
            <v>No</v>
          </cell>
          <cell r="H82" t="str">
            <v>No</v>
          </cell>
          <cell r="I82" t="str">
            <v>No</v>
          </cell>
          <cell r="J82" t="str">
            <v>Secondary</v>
          </cell>
          <cell r="K82" t="str">
            <v>88 feet</v>
          </cell>
          <cell r="L82" t="str">
            <v>None</v>
          </cell>
          <cell r="M82">
            <v>4</v>
          </cell>
          <cell r="N82">
            <v>2</v>
          </cell>
          <cell r="O82">
            <v>2</v>
          </cell>
          <cell r="P82">
            <v>2100</v>
          </cell>
          <cell r="Q82">
            <v>0.3977272727272727</v>
          </cell>
          <cell r="R82">
            <v>0.7954545454545454</v>
          </cell>
          <cell r="S82" t="str">
            <v>Terrain 2</v>
          </cell>
          <cell r="T82" t="str">
            <v>Land Use 2</v>
          </cell>
          <cell r="U82" t="str">
            <v>Yes</v>
          </cell>
          <cell r="V82">
            <v>1232500</v>
          </cell>
          <cell r="W82">
            <v>426000</v>
          </cell>
          <cell r="X82">
            <v>980397.7272727272</v>
          </cell>
          <cell r="Y82">
            <v>338863.63636363635</v>
          </cell>
          <cell r="Z82">
            <v>1319261.3636363635</v>
          </cell>
          <cell r="AA82">
            <v>1658500</v>
          </cell>
          <cell r="AB82">
            <v>0</v>
          </cell>
          <cell r="AC82">
            <v>0</v>
          </cell>
        </row>
        <row r="83">
          <cell r="A83">
            <v>64</v>
          </cell>
          <cell r="B83" t="str">
            <v>4th Street</v>
          </cell>
          <cell r="C83" t="str">
            <v>Viele Avenue</v>
          </cell>
          <cell r="D83" t="str">
            <v>California Avenue</v>
          </cell>
          <cell r="E83" t="str">
            <v>Beaumont</v>
          </cell>
          <cell r="F83" t="str">
            <v>No</v>
          </cell>
          <cell r="G83" t="str">
            <v>No</v>
          </cell>
          <cell r="H83" t="str">
            <v>No</v>
          </cell>
          <cell r="I83" t="str">
            <v>No</v>
          </cell>
          <cell r="J83" t="str">
            <v>Secondary</v>
          </cell>
          <cell r="K83" t="str">
            <v>88 feet</v>
          </cell>
          <cell r="L83" t="str">
            <v>None</v>
          </cell>
          <cell r="M83">
            <v>4</v>
          </cell>
          <cell r="N83">
            <v>2</v>
          </cell>
          <cell r="O83">
            <v>2</v>
          </cell>
          <cell r="P83">
            <v>2000</v>
          </cell>
          <cell r="Q83">
            <v>0.3787878787878788</v>
          </cell>
          <cell r="R83">
            <v>0.7575757575757576</v>
          </cell>
          <cell r="S83" t="str">
            <v>Terrain 2</v>
          </cell>
          <cell r="T83" t="str">
            <v>Land Use 2</v>
          </cell>
          <cell r="U83" t="str">
            <v>Yes</v>
          </cell>
          <cell r="V83">
            <v>1232500</v>
          </cell>
          <cell r="W83">
            <v>426000</v>
          </cell>
          <cell r="X83">
            <v>933712.1212121212</v>
          </cell>
          <cell r="Y83">
            <v>322727.2727272727</v>
          </cell>
          <cell r="Z83">
            <v>1256439.393939394</v>
          </cell>
          <cell r="AA83">
            <v>1658500</v>
          </cell>
          <cell r="AB83">
            <v>0</v>
          </cell>
          <cell r="AC83">
            <v>0</v>
          </cell>
        </row>
        <row r="84">
          <cell r="A84">
            <v>65</v>
          </cell>
          <cell r="B84" t="str">
            <v>3rd Street</v>
          </cell>
          <cell r="C84" t="str">
            <v>Maple Avenue</v>
          </cell>
          <cell r="D84" t="str">
            <v>Pennsylvania Avenue</v>
          </cell>
          <cell r="E84" t="str">
            <v>Beaumont</v>
          </cell>
          <cell r="F84" t="str">
            <v>No</v>
          </cell>
          <cell r="G84" t="str">
            <v>No</v>
          </cell>
          <cell r="H84" t="str">
            <v>No</v>
          </cell>
          <cell r="I84" t="str">
            <v>No</v>
          </cell>
          <cell r="J84" t="str">
            <v>Collector</v>
          </cell>
          <cell r="K84" t="str">
            <v>66 feet</v>
          </cell>
          <cell r="L84" t="str">
            <v>None</v>
          </cell>
          <cell r="M84">
            <v>2</v>
          </cell>
          <cell r="O84">
            <v>2</v>
          </cell>
          <cell r="P84">
            <v>2050</v>
          </cell>
          <cell r="Q84">
            <v>0.38825757575757575</v>
          </cell>
          <cell r="R84">
            <v>0.7765151515151515</v>
          </cell>
          <cell r="S84" t="str">
            <v>Terrain 2</v>
          </cell>
          <cell r="T84" t="str">
            <v>Land Use 2</v>
          </cell>
          <cell r="U84" t="str">
            <v>Yes</v>
          </cell>
          <cell r="V84">
            <v>1232500</v>
          </cell>
          <cell r="W84">
            <v>426000</v>
          </cell>
          <cell r="X84">
            <v>957054.9242424242</v>
          </cell>
          <cell r="Y84">
            <v>330795.45454545453</v>
          </cell>
          <cell r="Z84">
            <v>1287850.3787878787</v>
          </cell>
          <cell r="AA84">
            <v>1658500</v>
          </cell>
          <cell r="AB84">
            <v>0</v>
          </cell>
          <cell r="AC84">
            <v>0</v>
          </cell>
        </row>
        <row r="85">
          <cell r="A85">
            <v>66</v>
          </cell>
          <cell r="B85" t="str">
            <v>2nd Street</v>
          </cell>
          <cell r="C85" t="str">
            <v>New road "C"</v>
          </cell>
          <cell r="D85" t="str">
            <v>Highland Springs Avenue</v>
          </cell>
          <cell r="E85" t="str">
            <v>Beaumont</v>
          </cell>
          <cell r="F85" t="str">
            <v>No</v>
          </cell>
          <cell r="G85" t="str">
            <v>No</v>
          </cell>
          <cell r="H85" t="str">
            <v>No</v>
          </cell>
          <cell r="I85" t="str">
            <v>No</v>
          </cell>
          <cell r="J85" t="str">
            <v>New</v>
          </cell>
          <cell r="K85" t="e">
            <v>#N/A</v>
          </cell>
          <cell r="L85" t="e">
            <v>#N/A</v>
          </cell>
          <cell r="M85">
            <v>0</v>
          </cell>
          <cell r="O85">
            <v>0</v>
          </cell>
          <cell r="P85">
            <v>3550</v>
          </cell>
          <cell r="Q85">
            <v>0.6723484848484849</v>
          </cell>
          <cell r="R85">
            <v>0</v>
          </cell>
          <cell r="S85" t="str">
            <v>Terrain 2</v>
          </cell>
          <cell r="T85" t="str">
            <v>Land Use 2</v>
          </cell>
          <cell r="U85" t="str">
            <v>Yes</v>
          </cell>
          <cell r="V85">
            <v>1232500</v>
          </cell>
          <cell r="W85">
            <v>426000</v>
          </cell>
          <cell r="X85">
            <v>0</v>
          </cell>
          <cell r="Y85">
            <v>0</v>
          </cell>
          <cell r="Z85">
            <v>0</v>
          </cell>
          <cell r="AA85">
            <v>1658500</v>
          </cell>
          <cell r="AB85">
            <v>0</v>
          </cell>
          <cell r="AC85">
            <v>0</v>
          </cell>
        </row>
        <row r="86">
          <cell r="A86">
            <v>67</v>
          </cell>
          <cell r="B86" t="str">
            <v>1st Street</v>
          </cell>
          <cell r="C86" t="str">
            <v>Viele Avenue</v>
          </cell>
          <cell r="D86" t="str">
            <v>California Avenue</v>
          </cell>
          <cell r="E86" t="str">
            <v>Beaumont</v>
          </cell>
          <cell r="F86" t="str">
            <v>Yes</v>
          </cell>
          <cell r="G86" t="str">
            <v>Beaumont</v>
          </cell>
          <cell r="H86" t="str">
            <v>No</v>
          </cell>
          <cell r="I86" t="str">
            <v>No</v>
          </cell>
          <cell r="J86" t="str">
            <v>Secondary</v>
          </cell>
          <cell r="K86" t="str">
            <v>88 feet</v>
          </cell>
          <cell r="L86" t="str">
            <v>None</v>
          </cell>
          <cell r="M86">
            <v>4</v>
          </cell>
          <cell r="O86">
            <v>4</v>
          </cell>
          <cell r="P86">
            <v>2000</v>
          </cell>
          <cell r="Q86">
            <v>0.3787878787878788</v>
          </cell>
          <cell r="R86">
            <v>1.5151515151515151</v>
          </cell>
          <cell r="S86" t="str">
            <v>Terrain 1</v>
          </cell>
          <cell r="T86" t="str">
            <v>Land Use 2</v>
          </cell>
          <cell r="U86" t="str">
            <v>Yes</v>
          </cell>
          <cell r="V86">
            <v>797500</v>
          </cell>
          <cell r="W86">
            <v>426000</v>
          </cell>
          <cell r="X86">
            <v>1208333.3333333333</v>
          </cell>
          <cell r="Y86">
            <v>645454.5454545454</v>
          </cell>
          <cell r="Z86">
            <v>1853787.8787878787</v>
          </cell>
          <cell r="AA86">
            <v>1223500</v>
          </cell>
          <cell r="AB86">
            <v>0</v>
          </cell>
          <cell r="AC86">
            <v>0</v>
          </cell>
        </row>
        <row r="87">
          <cell r="A87">
            <v>68</v>
          </cell>
          <cell r="B87" t="str">
            <v>1st Street</v>
          </cell>
          <cell r="C87" t="str">
            <v>California Avenue</v>
          </cell>
          <cell r="D87" t="str">
            <v>Beaumont Avenue</v>
          </cell>
          <cell r="E87" t="str">
            <v>Beaumont</v>
          </cell>
          <cell r="F87" t="str">
            <v>Yes</v>
          </cell>
          <cell r="G87" t="str">
            <v>Beaumont</v>
          </cell>
          <cell r="H87" t="str">
            <v>No</v>
          </cell>
          <cell r="I87" t="str">
            <v>No</v>
          </cell>
          <cell r="J87" t="str">
            <v>Secondary</v>
          </cell>
          <cell r="K87" t="str">
            <v>88 feet</v>
          </cell>
          <cell r="L87" t="str">
            <v>None</v>
          </cell>
          <cell r="M87">
            <v>4</v>
          </cell>
          <cell r="O87">
            <v>4</v>
          </cell>
          <cell r="P87">
            <v>1000</v>
          </cell>
          <cell r="Q87">
            <v>0.1893939393939394</v>
          </cell>
          <cell r="R87">
            <v>0.7575757575757576</v>
          </cell>
          <cell r="S87" t="str">
            <v>Terrain 1</v>
          </cell>
          <cell r="T87" t="str">
            <v>Land Use 2</v>
          </cell>
          <cell r="U87" t="str">
            <v>Yes</v>
          </cell>
          <cell r="V87">
            <v>797500</v>
          </cell>
          <cell r="W87">
            <v>426000</v>
          </cell>
          <cell r="X87">
            <v>604166.6666666666</v>
          </cell>
          <cell r="Y87">
            <v>322727.2727272727</v>
          </cell>
          <cell r="Z87">
            <v>926893.9393939393</v>
          </cell>
          <cell r="AA87">
            <v>1223500</v>
          </cell>
          <cell r="AB87">
            <v>0</v>
          </cell>
          <cell r="AC87">
            <v>0</v>
          </cell>
        </row>
        <row r="88">
          <cell r="A88">
            <v>69</v>
          </cell>
          <cell r="B88" t="str">
            <v>1st Street</v>
          </cell>
          <cell r="C88" t="str">
            <v>Beaumont Avenue</v>
          </cell>
          <cell r="D88" t="str">
            <v>Maple Avenue</v>
          </cell>
          <cell r="E88" t="str">
            <v>Beaumont</v>
          </cell>
          <cell r="F88" t="str">
            <v>Yes</v>
          </cell>
          <cell r="G88" t="str">
            <v>Beaumont</v>
          </cell>
          <cell r="H88" t="str">
            <v>No</v>
          </cell>
          <cell r="I88" t="str">
            <v>No</v>
          </cell>
          <cell r="J88" t="str">
            <v>Secondary</v>
          </cell>
          <cell r="K88" t="str">
            <v>88 feet</v>
          </cell>
          <cell r="L88" t="str">
            <v>None</v>
          </cell>
          <cell r="M88">
            <v>4</v>
          </cell>
          <cell r="O88">
            <v>4</v>
          </cell>
          <cell r="P88">
            <v>1400</v>
          </cell>
          <cell r="Q88">
            <v>0.26515151515151514</v>
          </cell>
          <cell r="R88">
            <v>1.0606060606060606</v>
          </cell>
          <cell r="S88" t="str">
            <v>Terrain 1</v>
          </cell>
          <cell r="T88" t="str">
            <v>Land Use 2</v>
          </cell>
          <cell r="U88" t="str">
            <v>Yes</v>
          </cell>
          <cell r="V88">
            <v>797500</v>
          </cell>
          <cell r="W88">
            <v>426000</v>
          </cell>
          <cell r="X88">
            <v>845833.3333333333</v>
          </cell>
          <cell r="Y88">
            <v>451818.1818181818</v>
          </cell>
          <cell r="Z88">
            <v>1297651.5151515151</v>
          </cell>
          <cell r="AA88">
            <v>1223500</v>
          </cell>
          <cell r="AB88">
            <v>0</v>
          </cell>
          <cell r="AC88">
            <v>0</v>
          </cell>
        </row>
        <row r="89">
          <cell r="A89">
            <v>70</v>
          </cell>
          <cell r="B89" t="str">
            <v>1st Street</v>
          </cell>
          <cell r="C89" t="str">
            <v>Maple Avenue</v>
          </cell>
          <cell r="D89" t="str">
            <v>New road "A"</v>
          </cell>
          <cell r="E89" t="str">
            <v>Beaumont</v>
          </cell>
          <cell r="F89" t="str">
            <v>Yes</v>
          </cell>
          <cell r="G89" t="str">
            <v>Beaumont</v>
          </cell>
          <cell r="H89" t="str">
            <v>No</v>
          </cell>
          <cell r="I89" t="str">
            <v>No</v>
          </cell>
          <cell r="J89" t="str">
            <v>Secondary</v>
          </cell>
          <cell r="K89" t="str">
            <v>88 feet</v>
          </cell>
          <cell r="L89" t="str">
            <v>None</v>
          </cell>
          <cell r="M89">
            <v>4</v>
          </cell>
          <cell r="O89">
            <v>4</v>
          </cell>
          <cell r="P89">
            <v>1300</v>
          </cell>
          <cell r="Q89">
            <v>0.24621212121212122</v>
          </cell>
          <cell r="R89">
            <v>0.9848484848484849</v>
          </cell>
          <cell r="S89" t="str">
            <v>Terrain 1</v>
          </cell>
          <cell r="T89" t="str">
            <v>Land Use 2</v>
          </cell>
          <cell r="U89" t="str">
            <v>Yes</v>
          </cell>
          <cell r="V89">
            <v>797500</v>
          </cell>
          <cell r="W89">
            <v>426000</v>
          </cell>
          <cell r="X89">
            <v>785416.6666666666</v>
          </cell>
          <cell r="Y89">
            <v>419545.45454545453</v>
          </cell>
          <cell r="Z89">
            <v>1204962.121212121</v>
          </cell>
          <cell r="AA89">
            <v>1223500</v>
          </cell>
          <cell r="AB89">
            <v>0</v>
          </cell>
          <cell r="AC89">
            <v>0</v>
          </cell>
        </row>
        <row r="90">
          <cell r="A90">
            <v>71</v>
          </cell>
          <cell r="B90" t="str">
            <v>1st Street</v>
          </cell>
          <cell r="C90" t="str">
            <v>New road "A"</v>
          </cell>
          <cell r="D90" t="str">
            <v>New road "B"</v>
          </cell>
          <cell r="E90" t="str">
            <v>Beaumont</v>
          </cell>
          <cell r="F90" t="str">
            <v>Yes</v>
          </cell>
          <cell r="G90" t="str">
            <v>Beaumont</v>
          </cell>
          <cell r="H90" t="str">
            <v>No</v>
          </cell>
          <cell r="I90" t="str">
            <v>No</v>
          </cell>
          <cell r="J90" t="str">
            <v>Secondary</v>
          </cell>
          <cell r="K90" t="str">
            <v>88 feet</v>
          </cell>
          <cell r="L90" t="str">
            <v>None</v>
          </cell>
          <cell r="M90">
            <v>4</v>
          </cell>
          <cell r="O90">
            <v>4</v>
          </cell>
          <cell r="P90">
            <v>1300</v>
          </cell>
          <cell r="Q90">
            <v>0.24621212121212122</v>
          </cell>
          <cell r="R90">
            <v>0.9848484848484849</v>
          </cell>
          <cell r="S90" t="str">
            <v>Terrain 1</v>
          </cell>
          <cell r="T90" t="str">
            <v>Land Use 2</v>
          </cell>
          <cell r="U90" t="str">
            <v>Yes</v>
          </cell>
          <cell r="V90">
            <v>797500</v>
          </cell>
          <cell r="W90">
            <v>426000</v>
          </cell>
          <cell r="X90">
            <v>785416.6666666666</v>
          </cell>
          <cell r="Y90">
            <v>419545.45454545453</v>
          </cell>
          <cell r="Z90">
            <v>1204962.121212121</v>
          </cell>
          <cell r="AA90">
            <v>1223500</v>
          </cell>
          <cell r="AB90">
            <v>0</v>
          </cell>
          <cell r="AC90">
            <v>0</v>
          </cell>
        </row>
        <row r="91">
          <cell r="A91">
            <v>72</v>
          </cell>
          <cell r="B91" t="str">
            <v>1st Street</v>
          </cell>
          <cell r="C91" t="str">
            <v>New road "B"</v>
          </cell>
          <cell r="D91" t="str">
            <v>New road "C"</v>
          </cell>
          <cell r="E91" t="str">
            <v>Beaumont</v>
          </cell>
          <cell r="F91" t="str">
            <v>Yes</v>
          </cell>
          <cell r="G91" t="str">
            <v>Beaumont</v>
          </cell>
          <cell r="H91" t="str">
            <v>No</v>
          </cell>
          <cell r="I91" t="str">
            <v>No</v>
          </cell>
          <cell r="J91" t="str">
            <v>Secondary</v>
          </cell>
          <cell r="K91" t="str">
            <v>88 feet</v>
          </cell>
          <cell r="L91" t="str">
            <v>None</v>
          </cell>
          <cell r="M91">
            <v>4</v>
          </cell>
          <cell r="O91">
            <v>4</v>
          </cell>
          <cell r="P91">
            <v>1750</v>
          </cell>
          <cell r="Q91">
            <v>0.3314393939393939</v>
          </cell>
          <cell r="R91">
            <v>1.3257575757575757</v>
          </cell>
          <cell r="S91" t="str">
            <v>Terrain 1</v>
          </cell>
          <cell r="T91" t="str">
            <v>Land Use 2</v>
          </cell>
          <cell r="U91" t="str">
            <v>Yes</v>
          </cell>
          <cell r="V91">
            <v>797500</v>
          </cell>
          <cell r="W91">
            <v>426000</v>
          </cell>
          <cell r="X91">
            <v>1057291.6666666665</v>
          </cell>
          <cell r="Y91">
            <v>564772.7272727273</v>
          </cell>
          <cell r="Z91">
            <v>1622064.3939393938</v>
          </cell>
          <cell r="AA91">
            <v>1223500</v>
          </cell>
          <cell r="AB91">
            <v>0</v>
          </cell>
          <cell r="AC91">
            <v>0</v>
          </cell>
        </row>
        <row r="92">
          <cell r="A92">
            <v>73</v>
          </cell>
          <cell r="B92" t="str">
            <v>1st Street</v>
          </cell>
          <cell r="C92" t="str">
            <v>New road "C"</v>
          </cell>
          <cell r="D92" t="str">
            <v>Highland Springs Avenue</v>
          </cell>
          <cell r="E92" t="str">
            <v>Beaumont</v>
          </cell>
          <cell r="F92" t="str">
            <v>Yes</v>
          </cell>
          <cell r="G92" t="str">
            <v>Beaumont</v>
          </cell>
          <cell r="H92" t="str">
            <v>No</v>
          </cell>
          <cell r="I92" t="str">
            <v>No</v>
          </cell>
          <cell r="J92" t="str">
            <v>Secondary</v>
          </cell>
          <cell r="K92" t="str">
            <v>88 feet</v>
          </cell>
          <cell r="L92" t="str">
            <v>None</v>
          </cell>
          <cell r="M92">
            <v>4</v>
          </cell>
          <cell r="O92">
            <v>4</v>
          </cell>
          <cell r="P92">
            <v>3550</v>
          </cell>
          <cell r="Q92">
            <v>0.6723484848484849</v>
          </cell>
          <cell r="R92">
            <v>2.6893939393939394</v>
          </cell>
          <cell r="S92" t="str">
            <v>Terrain 1</v>
          </cell>
          <cell r="T92" t="str">
            <v>Land Use 2</v>
          </cell>
          <cell r="U92" t="str">
            <v>Yes</v>
          </cell>
          <cell r="V92">
            <v>797500</v>
          </cell>
          <cell r="W92">
            <v>426000</v>
          </cell>
          <cell r="X92">
            <v>2144791.6666666665</v>
          </cell>
          <cell r="Y92">
            <v>1145681.8181818181</v>
          </cell>
          <cell r="Z92">
            <v>3290473.4848484844</v>
          </cell>
          <cell r="AA92">
            <v>1223500</v>
          </cell>
          <cell r="AB92">
            <v>0</v>
          </cell>
          <cell r="AC92">
            <v>0</v>
          </cell>
        </row>
        <row r="93">
          <cell r="A93">
            <v>74</v>
          </cell>
          <cell r="B93" t="str">
            <v>1st Street</v>
          </cell>
          <cell r="C93" t="str">
            <v>Highland Springs Avenue</v>
          </cell>
          <cell r="D93" t="str">
            <v>East City Limits</v>
          </cell>
          <cell r="E93" t="str">
            <v>Beaumont</v>
          </cell>
          <cell r="F93" t="str">
            <v>No</v>
          </cell>
          <cell r="G93" t="str">
            <v>No</v>
          </cell>
          <cell r="H93" t="str">
            <v>No</v>
          </cell>
          <cell r="I93" t="str">
            <v>No</v>
          </cell>
          <cell r="J93" t="str">
            <v>Secondary</v>
          </cell>
          <cell r="K93" t="str">
            <v>88 feet</v>
          </cell>
          <cell r="L93" t="str">
            <v>None</v>
          </cell>
          <cell r="M93">
            <v>4</v>
          </cell>
          <cell r="O93">
            <v>4</v>
          </cell>
          <cell r="P93">
            <v>0</v>
          </cell>
          <cell r="Q93">
            <v>0</v>
          </cell>
          <cell r="R93">
            <v>0</v>
          </cell>
          <cell r="S93" t="str">
            <v>Terrain 2</v>
          </cell>
          <cell r="T93" t="str">
            <v>Land Use 2</v>
          </cell>
          <cell r="U93" t="str">
            <v>Yes</v>
          </cell>
          <cell r="V93">
            <v>1232500</v>
          </cell>
          <cell r="W93">
            <v>426000</v>
          </cell>
          <cell r="X93">
            <v>0</v>
          </cell>
          <cell r="Y93">
            <v>0</v>
          </cell>
          <cell r="Z93">
            <v>0</v>
          </cell>
          <cell r="AA93">
            <v>1658500</v>
          </cell>
          <cell r="AB93">
            <v>0</v>
          </cell>
          <cell r="AC93">
            <v>0</v>
          </cell>
        </row>
        <row r="94">
          <cell r="A94">
            <v>75</v>
          </cell>
          <cell r="B94" t="str">
            <v>Potrero Boulevard</v>
          </cell>
          <cell r="C94" t="str">
            <v>Oak Valley Parkway</v>
          </cell>
          <cell r="D94" t="str">
            <v>North Loop</v>
          </cell>
          <cell r="E94" t="str">
            <v>Beaumont</v>
          </cell>
          <cell r="F94" t="str">
            <v>Yes</v>
          </cell>
          <cell r="G94" t="str">
            <v>Beaumont</v>
          </cell>
          <cell r="H94" t="str">
            <v>Yes</v>
          </cell>
          <cell r="I94" t="str">
            <v>No</v>
          </cell>
          <cell r="J94" t="str">
            <v>Urban Arterial</v>
          </cell>
          <cell r="K94" t="str">
            <v>134 feet</v>
          </cell>
          <cell r="L94" t="str">
            <v>Curbed/Painted</v>
          </cell>
          <cell r="M94">
            <v>6</v>
          </cell>
          <cell r="N94">
            <v>0</v>
          </cell>
          <cell r="O94">
            <v>6</v>
          </cell>
          <cell r="P94">
            <v>1400</v>
          </cell>
          <cell r="Q94">
            <v>0.26515151515151514</v>
          </cell>
          <cell r="R94">
            <v>1.5909090909090908</v>
          </cell>
          <cell r="S94" t="str">
            <v>Terrain 1</v>
          </cell>
          <cell r="T94" t="str">
            <v>Land Use 3</v>
          </cell>
          <cell r="U94" t="str">
            <v>Yes</v>
          </cell>
          <cell r="V94">
            <v>10222500</v>
          </cell>
          <cell r="W94">
            <v>240040</v>
          </cell>
          <cell r="X94">
            <v>16263068.181818182</v>
          </cell>
          <cell r="Y94">
            <v>381881.8181818182</v>
          </cell>
          <cell r="Z94">
            <v>16644950</v>
          </cell>
          <cell r="AA94">
            <v>10462540</v>
          </cell>
          <cell r="AB94">
            <v>16644950</v>
          </cell>
          <cell r="AC94">
            <v>0</v>
          </cell>
        </row>
        <row r="95">
          <cell r="A95">
            <v>76</v>
          </cell>
          <cell r="B95" t="str">
            <v>Potrero Boulevard</v>
          </cell>
          <cell r="C95" t="str">
            <v>North Loop</v>
          </cell>
          <cell r="D95" t="str">
            <v>South Loop</v>
          </cell>
          <cell r="E95" t="str">
            <v>Beaumont</v>
          </cell>
          <cell r="F95" t="str">
            <v>Yes</v>
          </cell>
          <cell r="G95" t="str">
            <v>Beaumont</v>
          </cell>
          <cell r="H95" t="str">
            <v>Yes</v>
          </cell>
          <cell r="I95" t="str">
            <v>No</v>
          </cell>
          <cell r="J95" t="str">
            <v>Urban Arterial</v>
          </cell>
          <cell r="K95" t="str">
            <v>134 feet</v>
          </cell>
          <cell r="L95" t="str">
            <v>Curbed/Painted</v>
          </cell>
          <cell r="M95">
            <v>6</v>
          </cell>
          <cell r="N95">
            <v>0</v>
          </cell>
          <cell r="O95">
            <v>6</v>
          </cell>
          <cell r="P95">
            <v>1250</v>
          </cell>
          <cell r="Q95">
            <v>0.23674242424242425</v>
          </cell>
          <cell r="R95">
            <v>1.4204545454545454</v>
          </cell>
          <cell r="S95" t="str">
            <v>Terrain 1</v>
          </cell>
          <cell r="T95" t="str">
            <v>Land Use 3</v>
          </cell>
          <cell r="U95" t="str">
            <v>Yes</v>
          </cell>
          <cell r="V95">
            <v>797500</v>
          </cell>
          <cell r="W95">
            <v>240040</v>
          </cell>
          <cell r="X95">
            <v>1132812.5</v>
          </cell>
          <cell r="Y95">
            <v>340965.90909090906</v>
          </cell>
          <cell r="Z95">
            <v>1473778.4090909092</v>
          </cell>
          <cell r="AA95">
            <v>1037540</v>
          </cell>
          <cell r="AB95">
            <v>1473778.4090909092</v>
          </cell>
          <cell r="AC95">
            <v>0</v>
          </cell>
        </row>
        <row r="96">
          <cell r="A96">
            <v>77</v>
          </cell>
          <cell r="B96" t="str">
            <v>Potrero Boulevard</v>
          </cell>
          <cell r="C96" t="str">
            <v>South Loop</v>
          </cell>
          <cell r="D96" t="str">
            <v>SR-60</v>
          </cell>
          <cell r="E96" t="str">
            <v>Beaumont</v>
          </cell>
          <cell r="F96" t="str">
            <v>Yes</v>
          </cell>
          <cell r="G96" t="str">
            <v>Beaumont</v>
          </cell>
          <cell r="H96" t="str">
            <v>Yes</v>
          </cell>
          <cell r="I96" t="str">
            <v>No</v>
          </cell>
          <cell r="J96" t="str">
            <v>Urban Arterial</v>
          </cell>
          <cell r="K96" t="str">
            <v>134 feet</v>
          </cell>
          <cell r="L96" t="str">
            <v>Curbed/Painted</v>
          </cell>
          <cell r="M96">
            <v>6</v>
          </cell>
          <cell r="N96">
            <v>0</v>
          </cell>
          <cell r="O96">
            <v>6</v>
          </cell>
          <cell r="P96">
            <v>1100</v>
          </cell>
          <cell r="Q96">
            <v>0.20833333333333334</v>
          </cell>
          <cell r="R96">
            <v>1.25</v>
          </cell>
          <cell r="S96" t="str">
            <v>Terrain 1</v>
          </cell>
          <cell r="T96" t="str">
            <v>Land Use 3</v>
          </cell>
          <cell r="U96" t="str">
            <v>Yes</v>
          </cell>
          <cell r="V96">
            <v>797500</v>
          </cell>
          <cell r="W96">
            <v>240040</v>
          </cell>
          <cell r="X96">
            <v>996875</v>
          </cell>
          <cell r="Y96">
            <v>300050</v>
          </cell>
          <cell r="Z96">
            <v>1296925</v>
          </cell>
          <cell r="AA96">
            <v>1037540</v>
          </cell>
          <cell r="AB96">
            <v>1296925</v>
          </cell>
          <cell r="AC96">
            <v>0</v>
          </cell>
        </row>
        <row r="97">
          <cell r="A97">
            <v>77.5</v>
          </cell>
          <cell r="B97" t="str">
            <v>Potrero Boulevard / SR-60</v>
          </cell>
          <cell r="E97" t="str">
            <v>Beaumont</v>
          </cell>
          <cell r="F97" t="str">
            <v>Yes</v>
          </cell>
          <cell r="G97" t="str">
            <v>Beaumont</v>
          </cell>
          <cell r="H97" t="str">
            <v>Yes</v>
          </cell>
          <cell r="I97" t="str">
            <v>No</v>
          </cell>
          <cell r="J97" t="str">
            <v>Urban Arterial</v>
          </cell>
          <cell r="K97" t="str">
            <v>134 feet</v>
          </cell>
          <cell r="L97" t="str">
            <v>Curbed/Painted</v>
          </cell>
          <cell r="M97">
            <v>6</v>
          </cell>
          <cell r="N97">
            <v>0</v>
          </cell>
          <cell r="O97">
            <v>6</v>
          </cell>
          <cell r="P97">
            <v>0</v>
          </cell>
          <cell r="Q97">
            <v>0</v>
          </cell>
          <cell r="R97">
            <v>0</v>
          </cell>
          <cell r="S97" t="str">
            <v>Interchange 1</v>
          </cell>
          <cell r="T97" t="str">
            <v>Land Use 3</v>
          </cell>
          <cell r="U97" t="str">
            <v>Yes</v>
          </cell>
          <cell r="V97">
            <v>29000000</v>
          </cell>
          <cell r="W97">
            <v>0</v>
          </cell>
          <cell r="X97">
            <v>29000000</v>
          </cell>
          <cell r="Y97">
            <v>0</v>
          </cell>
          <cell r="Z97">
            <v>29000000</v>
          </cell>
          <cell r="AA97">
            <v>29000000</v>
          </cell>
          <cell r="AB97">
            <v>29000000</v>
          </cell>
          <cell r="AC97">
            <v>0</v>
          </cell>
        </row>
        <row r="98">
          <cell r="A98">
            <v>78</v>
          </cell>
          <cell r="B98" t="str">
            <v>Potrero Boulevard</v>
          </cell>
          <cell r="C98" t="str">
            <v>SR-60</v>
          </cell>
          <cell r="D98" t="str">
            <v>Willow Springs Road</v>
          </cell>
          <cell r="E98" t="str">
            <v>Beaumont</v>
          </cell>
          <cell r="F98" t="str">
            <v>Yes</v>
          </cell>
          <cell r="G98" t="str">
            <v>Beaumont</v>
          </cell>
          <cell r="H98" t="str">
            <v>No</v>
          </cell>
          <cell r="I98" t="str">
            <v>No</v>
          </cell>
          <cell r="J98" t="str">
            <v>Urban Arterial</v>
          </cell>
          <cell r="K98" t="str">
            <v>134 feet</v>
          </cell>
          <cell r="L98" t="str">
            <v>Curbed/Painted</v>
          </cell>
          <cell r="M98">
            <v>6</v>
          </cell>
          <cell r="N98">
            <v>0</v>
          </cell>
          <cell r="O98">
            <v>6</v>
          </cell>
          <cell r="P98">
            <v>900</v>
          </cell>
          <cell r="Q98">
            <v>0.17045454545454544</v>
          </cell>
          <cell r="R98">
            <v>1.0227272727272727</v>
          </cell>
          <cell r="S98" t="str">
            <v>Terrain 1</v>
          </cell>
          <cell r="T98" t="str">
            <v>Land Use 3</v>
          </cell>
          <cell r="U98" t="str">
            <v>Yes</v>
          </cell>
          <cell r="V98">
            <v>797500</v>
          </cell>
          <cell r="W98">
            <v>240040</v>
          </cell>
          <cell r="X98">
            <v>815625</v>
          </cell>
          <cell r="Y98">
            <v>245495.45454545453</v>
          </cell>
          <cell r="Z98">
            <v>1061120.4545454546</v>
          </cell>
          <cell r="AA98">
            <v>1037540</v>
          </cell>
          <cell r="AB98">
            <v>0</v>
          </cell>
          <cell r="AC98">
            <v>0</v>
          </cell>
        </row>
        <row r="99">
          <cell r="A99">
            <v>79</v>
          </cell>
          <cell r="B99" t="str">
            <v>Potrero Boulevard</v>
          </cell>
          <cell r="C99" t="str">
            <v>Willow Springs Road</v>
          </cell>
          <cell r="D99" t="str">
            <v>4th Street</v>
          </cell>
          <cell r="E99" t="str">
            <v>Beaumont</v>
          </cell>
          <cell r="F99" t="str">
            <v>Yes</v>
          </cell>
          <cell r="G99" t="str">
            <v>Beaumont</v>
          </cell>
          <cell r="H99" t="str">
            <v>No</v>
          </cell>
          <cell r="I99" t="str">
            <v>No</v>
          </cell>
          <cell r="J99" t="str">
            <v>Urban Arterial</v>
          </cell>
          <cell r="K99" t="str">
            <v>134 feet</v>
          </cell>
          <cell r="L99" t="str">
            <v>Curbed/Painted</v>
          </cell>
          <cell r="M99">
            <v>6</v>
          </cell>
          <cell r="N99">
            <v>0</v>
          </cell>
          <cell r="O99">
            <v>6</v>
          </cell>
          <cell r="P99">
            <v>1300</v>
          </cell>
          <cell r="Q99">
            <v>0.24621212121212122</v>
          </cell>
          <cell r="R99">
            <v>1.4772727272727273</v>
          </cell>
          <cell r="S99" t="str">
            <v>Terrain 1</v>
          </cell>
          <cell r="T99" t="str">
            <v>Land Use 2</v>
          </cell>
          <cell r="U99" t="str">
            <v>Yes</v>
          </cell>
          <cell r="V99">
            <v>797500</v>
          </cell>
          <cell r="W99">
            <v>426000</v>
          </cell>
          <cell r="X99">
            <v>1178125</v>
          </cell>
          <cell r="Y99">
            <v>629318.1818181819</v>
          </cell>
          <cell r="Z99">
            <v>1807443.1818181819</v>
          </cell>
          <cell r="AA99">
            <v>1223500</v>
          </cell>
          <cell r="AB99">
            <v>0</v>
          </cell>
          <cell r="AC99">
            <v>0</v>
          </cell>
        </row>
        <row r="100">
          <cell r="A100">
            <v>80</v>
          </cell>
          <cell r="B100" t="str">
            <v>Potrero Boulevard</v>
          </cell>
          <cell r="C100" t="str">
            <v>4th Street</v>
          </cell>
          <cell r="D100" t="str">
            <v>West Loop</v>
          </cell>
          <cell r="E100" t="str">
            <v>Beaumont</v>
          </cell>
          <cell r="F100" t="str">
            <v>Yes</v>
          </cell>
          <cell r="G100" t="str">
            <v>Beaumont</v>
          </cell>
          <cell r="H100" t="str">
            <v>No</v>
          </cell>
          <cell r="I100" t="str">
            <v>No</v>
          </cell>
          <cell r="J100" t="str">
            <v>Major</v>
          </cell>
          <cell r="K100" t="str">
            <v>100 feet</v>
          </cell>
          <cell r="L100" t="str">
            <v>Painted</v>
          </cell>
          <cell r="M100">
            <v>4</v>
          </cell>
          <cell r="N100">
            <v>0</v>
          </cell>
          <cell r="O100">
            <v>4</v>
          </cell>
          <cell r="P100">
            <v>2000</v>
          </cell>
          <cell r="Q100">
            <v>0.3787878787878788</v>
          </cell>
          <cell r="R100">
            <v>1.5151515151515151</v>
          </cell>
          <cell r="S100" t="str">
            <v>Terrain 1</v>
          </cell>
          <cell r="T100" t="str">
            <v>Land Use 2</v>
          </cell>
          <cell r="U100" t="str">
            <v>Yes</v>
          </cell>
          <cell r="V100">
            <v>797500</v>
          </cell>
          <cell r="W100">
            <v>426000</v>
          </cell>
          <cell r="X100">
            <v>1208333.3333333333</v>
          </cell>
          <cell r="Y100">
            <v>645454.5454545454</v>
          </cell>
          <cell r="Z100">
            <v>1853787.8787878787</v>
          </cell>
          <cell r="AA100">
            <v>1223500</v>
          </cell>
          <cell r="AB100">
            <v>0</v>
          </cell>
          <cell r="AC100">
            <v>0</v>
          </cell>
        </row>
        <row r="101">
          <cell r="A101">
            <v>81</v>
          </cell>
          <cell r="B101" t="str">
            <v>Potrero Boulevard</v>
          </cell>
          <cell r="C101" t="str">
            <v>West Loop</v>
          </cell>
          <cell r="D101" t="str">
            <v>East Loop</v>
          </cell>
          <cell r="E101" t="str">
            <v>Beaumont</v>
          </cell>
          <cell r="F101" t="str">
            <v>Yes</v>
          </cell>
          <cell r="G101" t="str">
            <v>Beaumont</v>
          </cell>
          <cell r="H101" t="str">
            <v>No</v>
          </cell>
          <cell r="I101" t="str">
            <v>No</v>
          </cell>
          <cell r="J101" t="str">
            <v>Major</v>
          </cell>
          <cell r="K101" t="str">
            <v>100 feet</v>
          </cell>
          <cell r="L101" t="str">
            <v>Painted</v>
          </cell>
          <cell r="M101">
            <v>4</v>
          </cell>
          <cell r="N101">
            <v>0</v>
          </cell>
          <cell r="O101">
            <v>4</v>
          </cell>
          <cell r="P101">
            <v>4800</v>
          </cell>
          <cell r="Q101">
            <v>0.9090909090909091</v>
          </cell>
          <cell r="R101">
            <v>3.6363636363636362</v>
          </cell>
          <cell r="S101" t="str">
            <v>Terrain 1</v>
          </cell>
          <cell r="T101" t="str">
            <v>Land Use 2</v>
          </cell>
          <cell r="U101" t="str">
            <v>Yes</v>
          </cell>
          <cell r="V101">
            <v>797500</v>
          </cell>
          <cell r="W101">
            <v>426000</v>
          </cell>
          <cell r="X101">
            <v>2900000</v>
          </cell>
          <cell r="Y101">
            <v>1549090.909090909</v>
          </cell>
          <cell r="Z101">
            <v>4449090.909090909</v>
          </cell>
          <cell r="AA101">
            <v>1223500</v>
          </cell>
          <cell r="AB101">
            <v>0</v>
          </cell>
          <cell r="AC101">
            <v>0</v>
          </cell>
        </row>
        <row r="102">
          <cell r="A102">
            <v>82</v>
          </cell>
          <cell r="B102" t="str">
            <v>Potrero Boulevard</v>
          </cell>
          <cell r="C102" t="str">
            <v>East Loop</v>
          </cell>
          <cell r="D102" t="str">
            <v>SR-79 Bypass</v>
          </cell>
          <cell r="E102" t="str">
            <v>Beaumont</v>
          </cell>
          <cell r="F102" t="str">
            <v>Yes</v>
          </cell>
          <cell r="G102" t="str">
            <v>Beaumont</v>
          </cell>
          <cell r="H102" t="str">
            <v>No</v>
          </cell>
          <cell r="I102" t="str">
            <v>No</v>
          </cell>
          <cell r="J102" t="str">
            <v>Major</v>
          </cell>
          <cell r="K102" t="str">
            <v>100 feet</v>
          </cell>
          <cell r="L102" t="str">
            <v>Painted</v>
          </cell>
          <cell r="M102">
            <v>4</v>
          </cell>
          <cell r="N102">
            <v>0</v>
          </cell>
          <cell r="O102">
            <v>4</v>
          </cell>
          <cell r="P102">
            <v>10000</v>
          </cell>
          <cell r="Q102">
            <v>1.893939393939394</v>
          </cell>
          <cell r="R102">
            <v>7.575757575757576</v>
          </cell>
          <cell r="S102" t="str">
            <v>Terrain 1</v>
          </cell>
          <cell r="T102" t="str">
            <v>Land Use 2</v>
          </cell>
          <cell r="U102" t="str">
            <v>Yes</v>
          </cell>
          <cell r="V102">
            <v>797500</v>
          </cell>
          <cell r="W102">
            <v>426000</v>
          </cell>
          <cell r="X102">
            <v>6041666.666666667</v>
          </cell>
          <cell r="Y102">
            <v>3227272.7272727275</v>
          </cell>
          <cell r="Z102">
            <v>9268939.393939395</v>
          </cell>
          <cell r="AA102">
            <v>1223500</v>
          </cell>
          <cell r="AB102">
            <v>0</v>
          </cell>
          <cell r="AC102">
            <v>0</v>
          </cell>
        </row>
        <row r="103">
          <cell r="A103">
            <v>83</v>
          </cell>
          <cell r="B103" t="str">
            <v>Potrero Boulevard</v>
          </cell>
          <cell r="C103" t="str">
            <v>SR-79 Bypass</v>
          </cell>
          <cell r="D103" t="str">
            <v>Viele Avenue</v>
          </cell>
          <cell r="E103" t="str">
            <v>Beaumont</v>
          </cell>
          <cell r="F103" t="str">
            <v>Yes</v>
          </cell>
          <cell r="G103" t="str">
            <v>Beaumont</v>
          </cell>
          <cell r="H103" t="str">
            <v>No</v>
          </cell>
          <cell r="I103" t="str">
            <v>No</v>
          </cell>
          <cell r="J103" t="str">
            <v>Major</v>
          </cell>
          <cell r="K103" t="str">
            <v>100 feet</v>
          </cell>
          <cell r="L103" t="str">
            <v>Painted</v>
          </cell>
          <cell r="M103">
            <v>4</v>
          </cell>
          <cell r="N103">
            <v>0</v>
          </cell>
          <cell r="O103">
            <v>4</v>
          </cell>
          <cell r="P103">
            <v>2500</v>
          </cell>
          <cell r="Q103">
            <v>0.4734848484848485</v>
          </cell>
          <cell r="R103">
            <v>1.893939393939394</v>
          </cell>
          <cell r="S103" t="str">
            <v>Terrain 1</v>
          </cell>
          <cell r="T103" t="str">
            <v>Land Use 2</v>
          </cell>
          <cell r="U103" t="str">
            <v>Yes</v>
          </cell>
          <cell r="V103">
            <v>797500</v>
          </cell>
          <cell r="W103">
            <v>426000</v>
          </cell>
          <cell r="X103">
            <v>1510416.6666666667</v>
          </cell>
          <cell r="Y103">
            <v>806818.1818181819</v>
          </cell>
          <cell r="Z103">
            <v>2317234.8484848486</v>
          </cell>
          <cell r="AA103">
            <v>1223500</v>
          </cell>
          <cell r="AB103">
            <v>0</v>
          </cell>
          <cell r="AC103">
            <v>0</v>
          </cell>
        </row>
        <row r="104">
          <cell r="A104">
            <v>84</v>
          </cell>
          <cell r="B104" t="str">
            <v>Potrero Boulevard</v>
          </cell>
          <cell r="C104" t="str">
            <v>Viele Avenue</v>
          </cell>
          <cell r="D104" t="str">
            <v>California Avenue</v>
          </cell>
          <cell r="E104" t="str">
            <v>Beaumont</v>
          </cell>
          <cell r="F104" t="str">
            <v>Yes</v>
          </cell>
          <cell r="G104" t="str">
            <v>Beaumont</v>
          </cell>
          <cell r="H104" t="str">
            <v>No</v>
          </cell>
          <cell r="I104" t="str">
            <v>No</v>
          </cell>
          <cell r="J104" t="str">
            <v>Major</v>
          </cell>
          <cell r="K104" t="str">
            <v>100 feet</v>
          </cell>
          <cell r="L104" t="str">
            <v>Painted</v>
          </cell>
          <cell r="M104">
            <v>4</v>
          </cell>
          <cell r="N104">
            <v>0</v>
          </cell>
          <cell r="O104">
            <v>4</v>
          </cell>
          <cell r="P104">
            <v>2000</v>
          </cell>
          <cell r="Q104">
            <v>0.3787878787878788</v>
          </cell>
          <cell r="R104">
            <v>1.5151515151515151</v>
          </cell>
          <cell r="S104" t="str">
            <v>Terrain 2</v>
          </cell>
          <cell r="T104" t="str">
            <v>Land Use 3</v>
          </cell>
          <cell r="U104" t="str">
            <v>Yes</v>
          </cell>
          <cell r="V104">
            <v>1232500</v>
          </cell>
          <cell r="W104">
            <v>240040</v>
          </cell>
          <cell r="X104">
            <v>1867424.2424242424</v>
          </cell>
          <cell r="Y104">
            <v>363696.96969696967</v>
          </cell>
          <cell r="Z104">
            <v>2231121.212121212</v>
          </cell>
          <cell r="AA104">
            <v>1472540</v>
          </cell>
          <cell r="AB104">
            <v>0</v>
          </cell>
          <cell r="AC104">
            <v>0</v>
          </cell>
        </row>
        <row r="105">
          <cell r="A105">
            <v>85</v>
          </cell>
          <cell r="B105" t="str">
            <v>Potrero Boulevard</v>
          </cell>
          <cell r="C105" t="str">
            <v>California Avenue</v>
          </cell>
          <cell r="D105" t="str">
            <v>Beaumont Avenue</v>
          </cell>
          <cell r="E105" t="str">
            <v>Beaumont</v>
          </cell>
          <cell r="F105" t="str">
            <v>Yes</v>
          </cell>
          <cell r="G105" t="str">
            <v>Beaumont</v>
          </cell>
          <cell r="H105" t="str">
            <v>No</v>
          </cell>
          <cell r="I105" t="str">
            <v>No</v>
          </cell>
          <cell r="J105" t="str">
            <v>Major</v>
          </cell>
          <cell r="K105" t="str">
            <v>100 feet</v>
          </cell>
          <cell r="L105" t="str">
            <v>Painted</v>
          </cell>
          <cell r="M105">
            <v>4</v>
          </cell>
          <cell r="N105">
            <v>0</v>
          </cell>
          <cell r="O105">
            <v>4</v>
          </cell>
          <cell r="P105">
            <v>1000</v>
          </cell>
          <cell r="Q105">
            <v>0.1893939393939394</v>
          </cell>
          <cell r="R105">
            <v>0.7575757575757576</v>
          </cell>
          <cell r="S105" t="str">
            <v>Terrain 2</v>
          </cell>
          <cell r="T105" t="str">
            <v>Land Use 3</v>
          </cell>
          <cell r="U105" t="str">
            <v>Yes</v>
          </cell>
          <cell r="V105">
            <v>1232500</v>
          </cell>
          <cell r="W105">
            <v>240040</v>
          </cell>
          <cell r="X105">
            <v>933712.1212121212</v>
          </cell>
          <cell r="Y105">
            <v>181848.48484848483</v>
          </cell>
          <cell r="Z105">
            <v>1115560.606060606</v>
          </cell>
          <cell r="AA105">
            <v>1472540</v>
          </cell>
          <cell r="AB105">
            <v>0</v>
          </cell>
          <cell r="AC105">
            <v>0</v>
          </cell>
        </row>
        <row r="106">
          <cell r="A106">
            <v>86</v>
          </cell>
          <cell r="B106" t="str">
            <v>Potrero Boulevard</v>
          </cell>
          <cell r="C106" t="str">
            <v>Beaumont Avenue</v>
          </cell>
          <cell r="D106" t="str">
            <v>Maple Avenue</v>
          </cell>
          <cell r="E106" t="str">
            <v>Beaumont</v>
          </cell>
          <cell r="F106" t="str">
            <v>No</v>
          </cell>
          <cell r="G106" t="str">
            <v>No</v>
          </cell>
          <cell r="H106" t="str">
            <v>No</v>
          </cell>
          <cell r="I106" t="str">
            <v>No</v>
          </cell>
          <cell r="J106" t="str">
            <v>Major</v>
          </cell>
          <cell r="K106" t="str">
            <v>100 feet</v>
          </cell>
          <cell r="L106" t="str">
            <v>Painted</v>
          </cell>
          <cell r="M106">
            <v>4</v>
          </cell>
          <cell r="N106">
            <v>0</v>
          </cell>
          <cell r="O106">
            <v>4</v>
          </cell>
          <cell r="P106">
            <v>1400</v>
          </cell>
          <cell r="Q106">
            <v>0.26515151515151514</v>
          </cell>
          <cell r="R106">
            <v>1.0606060606060606</v>
          </cell>
          <cell r="S106" t="str">
            <v>Terrain 2</v>
          </cell>
          <cell r="T106" t="str">
            <v>Land Use 2</v>
          </cell>
          <cell r="U106" t="str">
            <v>Yes</v>
          </cell>
          <cell r="V106">
            <v>1232500</v>
          </cell>
          <cell r="W106">
            <v>426000</v>
          </cell>
          <cell r="X106">
            <v>1307196.9696969697</v>
          </cell>
          <cell r="Y106">
            <v>451818.1818181818</v>
          </cell>
          <cell r="Z106">
            <v>1759015.1515151516</v>
          </cell>
          <cell r="AA106">
            <v>1658500</v>
          </cell>
          <cell r="AB106">
            <v>0</v>
          </cell>
          <cell r="AC106">
            <v>0</v>
          </cell>
        </row>
        <row r="107">
          <cell r="A107">
            <v>87</v>
          </cell>
          <cell r="B107" t="str">
            <v>Potrero Boulevard</v>
          </cell>
          <cell r="C107" t="str">
            <v>Maple Avenue</v>
          </cell>
          <cell r="D107" t="str">
            <v>New road "A"</v>
          </cell>
          <cell r="E107" t="str">
            <v>Beaumont</v>
          </cell>
          <cell r="F107" t="str">
            <v>No</v>
          </cell>
          <cell r="G107" t="str">
            <v>No</v>
          </cell>
          <cell r="H107" t="str">
            <v>No</v>
          </cell>
          <cell r="I107" t="str">
            <v>No</v>
          </cell>
          <cell r="J107" t="str">
            <v>Major</v>
          </cell>
          <cell r="K107" t="str">
            <v>100 feet</v>
          </cell>
          <cell r="L107" t="str">
            <v>Painted</v>
          </cell>
          <cell r="M107">
            <v>4</v>
          </cell>
          <cell r="N107">
            <v>0</v>
          </cell>
          <cell r="O107">
            <v>4</v>
          </cell>
          <cell r="P107">
            <v>1400</v>
          </cell>
          <cell r="Q107">
            <v>0.26515151515151514</v>
          </cell>
          <cell r="R107">
            <v>1.0606060606060606</v>
          </cell>
          <cell r="S107" t="str">
            <v>Terrain 2</v>
          </cell>
          <cell r="T107" t="str">
            <v>Land Use 2</v>
          </cell>
          <cell r="U107" t="str">
            <v>Yes</v>
          </cell>
          <cell r="V107">
            <v>1232500</v>
          </cell>
          <cell r="W107">
            <v>426000</v>
          </cell>
          <cell r="X107">
            <v>1307196.9696969697</v>
          </cell>
          <cell r="Y107">
            <v>451818.1818181818</v>
          </cell>
          <cell r="Z107">
            <v>1759015.1515151516</v>
          </cell>
          <cell r="AA107">
            <v>1658500</v>
          </cell>
          <cell r="AB107">
            <v>0</v>
          </cell>
          <cell r="AC107">
            <v>0</v>
          </cell>
        </row>
        <row r="108">
          <cell r="A108">
            <v>88</v>
          </cell>
          <cell r="B108" t="str">
            <v>Potrero Boulevard</v>
          </cell>
          <cell r="C108" t="str">
            <v>New road "A"</v>
          </cell>
          <cell r="D108" t="str">
            <v>New road "B"</v>
          </cell>
          <cell r="E108" t="str">
            <v>Beaumont</v>
          </cell>
          <cell r="F108" t="str">
            <v>No</v>
          </cell>
          <cell r="G108" t="str">
            <v>No</v>
          </cell>
          <cell r="H108" t="str">
            <v>No</v>
          </cell>
          <cell r="I108" t="str">
            <v>No</v>
          </cell>
          <cell r="J108" t="str">
            <v>Major</v>
          </cell>
          <cell r="K108" t="str">
            <v>100 feet</v>
          </cell>
          <cell r="L108" t="str">
            <v>Painted</v>
          </cell>
          <cell r="M108">
            <v>4</v>
          </cell>
          <cell r="N108">
            <v>0</v>
          </cell>
          <cell r="O108">
            <v>4</v>
          </cell>
          <cell r="P108">
            <v>1200</v>
          </cell>
          <cell r="Q108">
            <v>0.22727272727272727</v>
          </cell>
          <cell r="R108">
            <v>0.9090909090909091</v>
          </cell>
          <cell r="S108" t="str">
            <v>Terrain 2</v>
          </cell>
          <cell r="T108" t="str">
            <v>Land Use 2</v>
          </cell>
          <cell r="U108" t="str">
            <v>Yes</v>
          </cell>
          <cell r="V108">
            <v>1232500</v>
          </cell>
          <cell r="W108">
            <v>426000</v>
          </cell>
          <cell r="X108">
            <v>1120454.5454545454</v>
          </cell>
          <cell r="Y108">
            <v>387272.72727272724</v>
          </cell>
          <cell r="Z108">
            <v>1507727.2727272727</v>
          </cell>
          <cell r="AA108">
            <v>1658500</v>
          </cell>
          <cell r="AB108">
            <v>0</v>
          </cell>
          <cell r="AC108">
            <v>0</v>
          </cell>
        </row>
        <row r="109">
          <cell r="A109">
            <v>89</v>
          </cell>
          <cell r="B109" t="str">
            <v>Potrero Boulevard</v>
          </cell>
          <cell r="C109" t="str">
            <v>New road "B"</v>
          </cell>
          <cell r="D109" t="str">
            <v>New road "C"</v>
          </cell>
          <cell r="E109" t="str">
            <v>Beaumont</v>
          </cell>
          <cell r="F109" t="str">
            <v>No</v>
          </cell>
          <cell r="G109" t="str">
            <v>No</v>
          </cell>
          <cell r="H109" t="str">
            <v>No</v>
          </cell>
          <cell r="I109" t="str">
            <v>No</v>
          </cell>
          <cell r="J109" t="str">
            <v>Major</v>
          </cell>
          <cell r="K109" t="str">
            <v>100 feet</v>
          </cell>
          <cell r="L109" t="str">
            <v>Painted</v>
          </cell>
          <cell r="M109">
            <v>4</v>
          </cell>
          <cell r="N109">
            <v>0</v>
          </cell>
          <cell r="O109">
            <v>4</v>
          </cell>
          <cell r="P109">
            <v>1800</v>
          </cell>
          <cell r="Q109">
            <v>0.3409090909090909</v>
          </cell>
          <cell r="R109">
            <v>1.3636363636363635</v>
          </cell>
          <cell r="S109" t="str">
            <v>Terrain 2</v>
          </cell>
          <cell r="T109" t="str">
            <v>Land Use 2</v>
          </cell>
          <cell r="U109" t="str">
            <v>Yes</v>
          </cell>
          <cell r="V109">
            <v>1232500</v>
          </cell>
          <cell r="W109">
            <v>426000</v>
          </cell>
          <cell r="X109">
            <v>1680681.8181818181</v>
          </cell>
          <cell r="Y109">
            <v>580909.0909090908</v>
          </cell>
          <cell r="Z109">
            <v>2261590.909090909</v>
          </cell>
          <cell r="AA109">
            <v>1658500</v>
          </cell>
          <cell r="AB109">
            <v>0</v>
          </cell>
          <cell r="AC109">
            <v>0</v>
          </cell>
        </row>
        <row r="110">
          <cell r="A110">
            <v>90</v>
          </cell>
          <cell r="B110" t="str">
            <v>Potrero Boulevard</v>
          </cell>
          <cell r="C110" t="str">
            <v>New road "C"</v>
          </cell>
          <cell r="D110" t="str">
            <v>Highland Springs Avenue</v>
          </cell>
          <cell r="E110" t="str">
            <v>Beaumont</v>
          </cell>
          <cell r="F110" t="str">
            <v>No</v>
          </cell>
          <cell r="G110" t="str">
            <v>No</v>
          </cell>
          <cell r="H110" t="str">
            <v>No</v>
          </cell>
          <cell r="I110" t="str">
            <v>No</v>
          </cell>
          <cell r="J110" t="str">
            <v>Major</v>
          </cell>
          <cell r="K110" t="str">
            <v>100 feet</v>
          </cell>
          <cell r="L110" t="str">
            <v>Painted</v>
          </cell>
          <cell r="M110">
            <v>4</v>
          </cell>
          <cell r="N110">
            <v>0</v>
          </cell>
          <cell r="O110">
            <v>4</v>
          </cell>
          <cell r="P110">
            <v>3550</v>
          </cell>
          <cell r="Q110">
            <v>0.6723484848484849</v>
          </cell>
          <cell r="R110">
            <v>2.6893939393939394</v>
          </cell>
          <cell r="S110" t="str">
            <v>Terrain 2</v>
          </cell>
          <cell r="T110" t="str">
            <v>Land Use 2</v>
          </cell>
          <cell r="U110" t="str">
            <v>Yes</v>
          </cell>
          <cell r="V110">
            <v>1232500</v>
          </cell>
          <cell r="W110">
            <v>426000</v>
          </cell>
          <cell r="X110">
            <v>3314678.0303030303</v>
          </cell>
          <cell r="Y110">
            <v>1145681.8181818181</v>
          </cell>
          <cell r="Z110">
            <v>4460359.848484849</v>
          </cell>
          <cell r="AA110">
            <v>1658500</v>
          </cell>
          <cell r="AB110">
            <v>0</v>
          </cell>
          <cell r="AC110">
            <v>0</v>
          </cell>
        </row>
        <row r="111">
          <cell r="A111">
            <v>91</v>
          </cell>
          <cell r="B111" t="str">
            <v>Beckwith Avenue</v>
          </cell>
          <cell r="C111" t="str">
            <v>North City Limits</v>
          </cell>
          <cell r="D111" t="str">
            <v>Cherry Valley Boulevard</v>
          </cell>
          <cell r="E111" t="str">
            <v>County</v>
          </cell>
          <cell r="F111" t="str">
            <v>No</v>
          </cell>
          <cell r="G111" t="str">
            <v>No</v>
          </cell>
          <cell r="H111" t="str">
            <v>No</v>
          </cell>
          <cell r="I111" t="str">
            <v>No</v>
          </cell>
          <cell r="J111" t="str">
            <v>Secondary</v>
          </cell>
          <cell r="K111" t="str">
            <v>88 feet</v>
          </cell>
          <cell r="L111" t="str">
            <v>None</v>
          </cell>
          <cell r="M111">
            <v>4</v>
          </cell>
          <cell r="N111">
            <v>2</v>
          </cell>
          <cell r="O111">
            <v>2</v>
          </cell>
          <cell r="P111">
            <v>0</v>
          </cell>
          <cell r="Q111">
            <v>0</v>
          </cell>
          <cell r="R111">
            <v>0</v>
          </cell>
          <cell r="S111" t="str">
            <v>Terrain 2</v>
          </cell>
          <cell r="T111" t="str">
            <v>Land Use 2</v>
          </cell>
          <cell r="U111" t="str">
            <v>Yes</v>
          </cell>
          <cell r="V111">
            <v>1232500</v>
          </cell>
          <cell r="W111">
            <v>426000</v>
          </cell>
          <cell r="X111">
            <v>0</v>
          </cell>
          <cell r="Y111">
            <v>0</v>
          </cell>
          <cell r="Z111">
            <v>0</v>
          </cell>
          <cell r="AA111">
            <v>1658500</v>
          </cell>
          <cell r="AB111">
            <v>0</v>
          </cell>
          <cell r="AC111">
            <v>0</v>
          </cell>
        </row>
        <row r="112">
          <cell r="A112">
            <v>92</v>
          </cell>
          <cell r="B112" t="str">
            <v>Beckwith Avenue</v>
          </cell>
          <cell r="C112" t="str">
            <v>Cherry Valley Boulevard</v>
          </cell>
          <cell r="D112" t="str">
            <v>Brookside Avenue</v>
          </cell>
          <cell r="E112" t="str">
            <v>County</v>
          </cell>
          <cell r="F112" t="str">
            <v>No</v>
          </cell>
          <cell r="G112" t="str">
            <v>No</v>
          </cell>
          <cell r="H112" t="str">
            <v>No</v>
          </cell>
          <cell r="I112" t="str">
            <v>No</v>
          </cell>
          <cell r="J112" t="str">
            <v>Secondary</v>
          </cell>
          <cell r="K112" t="str">
            <v>88 feet</v>
          </cell>
          <cell r="L112" t="str">
            <v>None</v>
          </cell>
          <cell r="M112">
            <v>4</v>
          </cell>
          <cell r="N112">
            <v>2</v>
          </cell>
          <cell r="O112">
            <v>2</v>
          </cell>
          <cell r="P112">
            <v>3600</v>
          </cell>
          <cell r="Q112">
            <v>0.6818181818181818</v>
          </cell>
          <cell r="R112">
            <v>1.3636363636363635</v>
          </cell>
          <cell r="S112" t="str">
            <v>Terrain 2</v>
          </cell>
          <cell r="T112" t="str">
            <v>Land Use 2</v>
          </cell>
          <cell r="U112" t="str">
            <v>Yes</v>
          </cell>
          <cell r="V112">
            <v>1232500</v>
          </cell>
          <cell r="W112">
            <v>426000</v>
          </cell>
          <cell r="X112">
            <v>1680681.8181818181</v>
          </cell>
          <cell r="Y112">
            <v>580909.0909090908</v>
          </cell>
          <cell r="Z112">
            <v>2261590.909090909</v>
          </cell>
          <cell r="AA112">
            <v>1658500</v>
          </cell>
          <cell r="AB112">
            <v>0</v>
          </cell>
          <cell r="AC112">
            <v>0</v>
          </cell>
        </row>
        <row r="113">
          <cell r="A113">
            <v>93</v>
          </cell>
          <cell r="B113" t="str">
            <v>Taylor Drive</v>
          </cell>
          <cell r="C113" t="str">
            <v>Cherry Valley Boulevard</v>
          </cell>
          <cell r="D113" t="str">
            <v>Brookside Avenue</v>
          </cell>
          <cell r="E113" t="str">
            <v>Beaumont</v>
          </cell>
          <cell r="F113" t="str">
            <v>No</v>
          </cell>
          <cell r="G113" t="str">
            <v>No</v>
          </cell>
          <cell r="H113" t="str">
            <v>No</v>
          </cell>
          <cell r="I113" t="str">
            <v>No</v>
          </cell>
          <cell r="J113" t="str">
            <v>Secondary</v>
          </cell>
          <cell r="K113" t="str">
            <v>88 feet</v>
          </cell>
          <cell r="L113" t="str">
            <v>None</v>
          </cell>
          <cell r="M113">
            <v>4</v>
          </cell>
          <cell r="O113">
            <v>4</v>
          </cell>
          <cell r="P113">
            <v>2600</v>
          </cell>
          <cell r="Q113">
            <v>0.49242424242424243</v>
          </cell>
          <cell r="R113">
            <v>1.9696969696969697</v>
          </cell>
          <cell r="S113" t="str">
            <v>Terrain 2</v>
          </cell>
          <cell r="T113" t="str">
            <v>Land Use 2</v>
          </cell>
          <cell r="U113" t="str">
            <v>Yes</v>
          </cell>
          <cell r="V113">
            <v>1232500</v>
          </cell>
          <cell r="W113">
            <v>426000</v>
          </cell>
          <cell r="X113">
            <v>2427651.515151515</v>
          </cell>
          <cell r="Y113">
            <v>839090.9090909091</v>
          </cell>
          <cell r="Z113">
            <v>3266742.4242424243</v>
          </cell>
          <cell r="AA113">
            <v>1658500</v>
          </cell>
          <cell r="AB113">
            <v>0</v>
          </cell>
          <cell r="AC113">
            <v>0</v>
          </cell>
        </row>
        <row r="114">
          <cell r="A114">
            <v>94</v>
          </cell>
          <cell r="B114" t="str">
            <v>Nancy Avenue</v>
          </cell>
          <cell r="C114" t="str">
            <v>Cherry Valley Boulevard</v>
          </cell>
          <cell r="D114" t="str">
            <v>Brookside Avenue</v>
          </cell>
          <cell r="E114" t="str">
            <v>Beaumont</v>
          </cell>
          <cell r="F114" t="str">
            <v>No</v>
          </cell>
          <cell r="G114" t="str">
            <v>No</v>
          </cell>
          <cell r="H114" t="str">
            <v>No</v>
          </cell>
          <cell r="I114" t="str">
            <v>No</v>
          </cell>
          <cell r="J114" t="str">
            <v>Secondary</v>
          </cell>
          <cell r="K114" t="str">
            <v>88 feet</v>
          </cell>
          <cell r="L114" t="str">
            <v>None</v>
          </cell>
          <cell r="M114">
            <v>4</v>
          </cell>
          <cell r="O114">
            <v>4</v>
          </cell>
          <cell r="P114">
            <v>2600</v>
          </cell>
          <cell r="Q114">
            <v>0.49242424242424243</v>
          </cell>
          <cell r="R114">
            <v>1.9696969696969697</v>
          </cell>
          <cell r="S114" t="str">
            <v>Terrain 2</v>
          </cell>
          <cell r="T114" t="str">
            <v>Land Use 2</v>
          </cell>
          <cell r="U114" t="str">
            <v>Yes</v>
          </cell>
          <cell r="V114">
            <v>1232500</v>
          </cell>
          <cell r="W114">
            <v>426000</v>
          </cell>
          <cell r="X114">
            <v>2427651.515151515</v>
          </cell>
          <cell r="Y114">
            <v>839090.9090909091</v>
          </cell>
          <cell r="Z114">
            <v>3266742.4242424243</v>
          </cell>
          <cell r="AA114">
            <v>1658500</v>
          </cell>
          <cell r="AB114">
            <v>0</v>
          </cell>
          <cell r="AC114">
            <v>0</v>
          </cell>
        </row>
        <row r="115">
          <cell r="A115">
            <v>95</v>
          </cell>
          <cell r="B115" t="str">
            <v>Oak View Drive</v>
          </cell>
          <cell r="C115" t="str">
            <v>Brookside Avenue</v>
          </cell>
          <cell r="D115" t="str">
            <v>Oak Valley Parkway</v>
          </cell>
          <cell r="E115" t="str">
            <v>Beaumont</v>
          </cell>
          <cell r="F115" t="str">
            <v>No</v>
          </cell>
          <cell r="G115" t="str">
            <v>No</v>
          </cell>
          <cell r="H115" t="str">
            <v>No</v>
          </cell>
          <cell r="I115" t="str">
            <v>No</v>
          </cell>
          <cell r="J115" t="str">
            <v>Secondary</v>
          </cell>
          <cell r="K115" t="str">
            <v>88 feet</v>
          </cell>
          <cell r="L115" t="str">
            <v>None</v>
          </cell>
          <cell r="M115">
            <v>4</v>
          </cell>
          <cell r="O115">
            <v>4</v>
          </cell>
          <cell r="P115">
            <v>6000</v>
          </cell>
          <cell r="Q115">
            <v>1.1363636363636365</v>
          </cell>
          <cell r="R115">
            <v>4.545454545454546</v>
          </cell>
          <cell r="S115" t="str">
            <v>Terrain 2</v>
          </cell>
          <cell r="T115" t="str">
            <v>Land Use 2</v>
          </cell>
          <cell r="U115" t="str">
            <v>Yes</v>
          </cell>
          <cell r="V115">
            <v>1232500</v>
          </cell>
          <cell r="W115">
            <v>426000</v>
          </cell>
          <cell r="X115">
            <v>5602272.7272727275</v>
          </cell>
          <cell r="Y115">
            <v>1936363.6363636365</v>
          </cell>
          <cell r="Z115">
            <v>7538636.363636364</v>
          </cell>
          <cell r="AA115">
            <v>1658500</v>
          </cell>
          <cell r="AB115">
            <v>0</v>
          </cell>
          <cell r="AC115">
            <v>0</v>
          </cell>
        </row>
        <row r="116">
          <cell r="A116">
            <v>96</v>
          </cell>
          <cell r="B116" t="str">
            <v>SR-79 Bypass</v>
          </cell>
          <cell r="C116" t="str">
            <v>I-10</v>
          </cell>
          <cell r="D116" t="str">
            <v>Willow Springs Road</v>
          </cell>
          <cell r="E116" t="str">
            <v>Beaumont</v>
          </cell>
          <cell r="F116" t="str">
            <v>No</v>
          </cell>
          <cell r="G116" t="str">
            <v>No</v>
          </cell>
          <cell r="H116" t="str">
            <v>No</v>
          </cell>
          <cell r="I116" t="str">
            <v>No</v>
          </cell>
          <cell r="J116" t="str">
            <v>Augmented Major</v>
          </cell>
          <cell r="K116" t="str">
            <v>110 feet</v>
          </cell>
          <cell r="L116" t="str">
            <v>Painted</v>
          </cell>
          <cell r="M116">
            <v>6</v>
          </cell>
          <cell r="O116">
            <v>6</v>
          </cell>
          <cell r="P116">
            <v>2300</v>
          </cell>
          <cell r="Q116">
            <v>0.4356060606060606</v>
          </cell>
          <cell r="R116">
            <v>2.6136363636363638</v>
          </cell>
          <cell r="S116" t="str">
            <v>Terrain 2</v>
          </cell>
          <cell r="T116" t="str">
            <v>Land Use 2</v>
          </cell>
          <cell r="U116" t="str">
            <v>Yes</v>
          </cell>
          <cell r="V116">
            <v>1232500</v>
          </cell>
          <cell r="W116">
            <v>426000</v>
          </cell>
          <cell r="X116">
            <v>3221306.8181818184</v>
          </cell>
          <cell r="Y116">
            <v>1113409.090909091</v>
          </cell>
          <cell r="Z116">
            <v>4334715.909090909</v>
          </cell>
          <cell r="AA116">
            <v>1658500</v>
          </cell>
          <cell r="AB116">
            <v>0</v>
          </cell>
          <cell r="AC116">
            <v>0</v>
          </cell>
        </row>
        <row r="117">
          <cell r="A117">
            <v>97</v>
          </cell>
          <cell r="B117" t="str">
            <v>SR-79 Bypass</v>
          </cell>
          <cell r="C117" t="str">
            <v>Willow Springs Road</v>
          </cell>
          <cell r="D117" t="str">
            <v>4th Street</v>
          </cell>
          <cell r="E117" t="str">
            <v>Beaumont</v>
          </cell>
          <cell r="F117" t="str">
            <v>No</v>
          </cell>
          <cell r="G117" t="str">
            <v>No</v>
          </cell>
          <cell r="H117" t="str">
            <v>No</v>
          </cell>
          <cell r="I117" t="str">
            <v>No</v>
          </cell>
          <cell r="J117" t="str">
            <v>Augmented Major</v>
          </cell>
          <cell r="K117" t="str">
            <v>110 feet</v>
          </cell>
          <cell r="L117" t="str">
            <v>Painted</v>
          </cell>
          <cell r="M117">
            <v>6</v>
          </cell>
          <cell r="O117">
            <v>6</v>
          </cell>
          <cell r="P117">
            <v>1800</v>
          </cell>
          <cell r="Q117">
            <v>0.3409090909090909</v>
          </cell>
          <cell r="R117">
            <v>2.0454545454545454</v>
          </cell>
          <cell r="S117" t="str">
            <v>Terrain 2</v>
          </cell>
          <cell r="T117" t="str">
            <v>Land Use 2</v>
          </cell>
          <cell r="U117" t="str">
            <v>Yes</v>
          </cell>
          <cell r="V117">
            <v>1232500</v>
          </cell>
          <cell r="W117">
            <v>426000</v>
          </cell>
          <cell r="X117">
            <v>2521022.727272727</v>
          </cell>
          <cell r="Y117">
            <v>871363.6363636364</v>
          </cell>
          <cell r="Z117">
            <v>3392386.3636363633</v>
          </cell>
          <cell r="AA117">
            <v>1658500</v>
          </cell>
          <cell r="AB117">
            <v>0</v>
          </cell>
          <cell r="AC117">
            <v>0</v>
          </cell>
        </row>
        <row r="118">
          <cell r="A118">
            <v>98</v>
          </cell>
          <cell r="B118" t="str">
            <v>SR-79 Bypass</v>
          </cell>
          <cell r="C118" t="str">
            <v>4th Street</v>
          </cell>
          <cell r="D118" t="str">
            <v>Potrero Boulevard</v>
          </cell>
          <cell r="E118" t="str">
            <v>Beaumont</v>
          </cell>
          <cell r="F118" t="str">
            <v>No</v>
          </cell>
          <cell r="G118" t="str">
            <v>No</v>
          </cell>
          <cell r="H118" t="str">
            <v>No</v>
          </cell>
          <cell r="I118" t="str">
            <v>No</v>
          </cell>
          <cell r="J118" t="str">
            <v>Augmented Major</v>
          </cell>
          <cell r="K118" t="str">
            <v>110 feet</v>
          </cell>
          <cell r="L118" t="str">
            <v>Painted</v>
          </cell>
          <cell r="M118">
            <v>6</v>
          </cell>
          <cell r="O118">
            <v>6</v>
          </cell>
          <cell r="P118">
            <v>2700</v>
          </cell>
          <cell r="Q118">
            <v>0.5113636363636364</v>
          </cell>
          <cell r="R118">
            <v>3.0681818181818183</v>
          </cell>
          <cell r="S118" t="str">
            <v>Terrain 2</v>
          </cell>
          <cell r="T118" t="str">
            <v>Land Use 2</v>
          </cell>
          <cell r="U118" t="str">
            <v>Yes</v>
          </cell>
          <cell r="V118">
            <v>1232500</v>
          </cell>
          <cell r="W118">
            <v>426000</v>
          </cell>
          <cell r="X118">
            <v>3781534.0909090913</v>
          </cell>
          <cell r="Y118">
            <v>1307045.4545454546</v>
          </cell>
          <cell r="Z118">
            <v>5088579.545454546</v>
          </cell>
          <cell r="AA118">
            <v>1658500</v>
          </cell>
          <cell r="AB118">
            <v>0</v>
          </cell>
          <cell r="AC118">
            <v>0</v>
          </cell>
        </row>
        <row r="119">
          <cell r="A119">
            <v>99</v>
          </cell>
          <cell r="B119" t="str">
            <v>SR-79 Bypass</v>
          </cell>
          <cell r="C119" t="str">
            <v>Potrero Boulevard</v>
          </cell>
          <cell r="D119" t="str">
            <v>East Loop Connection</v>
          </cell>
          <cell r="E119" t="str">
            <v>Beaumont</v>
          </cell>
          <cell r="F119" t="str">
            <v>No</v>
          </cell>
          <cell r="G119" t="str">
            <v>No</v>
          </cell>
          <cell r="H119" t="str">
            <v>No</v>
          </cell>
          <cell r="I119" t="str">
            <v>No</v>
          </cell>
          <cell r="J119" t="str">
            <v>Augmented Major</v>
          </cell>
          <cell r="K119" t="str">
            <v>110 feet</v>
          </cell>
          <cell r="L119" t="str">
            <v>Painted</v>
          </cell>
          <cell r="M119">
            <v>6</v>
          </cell>
          <cell r="O119">
            <v>6</v>
          </cell>
          <cell r="P119">
            <v>4500</v>
          </cell>
          <cell r="Q119">
            <v>0.8522727272727273</v>
          </cell>
          <cell r="R119">
            <v>5.113636363636363</v>
          </cell>
          <cell r="S119" t="str">
            <v>Terrain 2</v>
          </cell>
          <cell r="T119" t="str">
            <v>Land Use 2</v>
          </cell>
          <cell r="U119" t="str">
            <v>Yes</v>
          </cell>
          <cell r="V119">
            <v>1232500</v>
          </cell>
          <cell r="W119">
            <v>426000</v>
          </cell>
          <cell r="X119">
            <v>6302556.818181817</v>
          </cell>
          <cell r="Y119">
            <v>2178409.090909091</v>
          </cell>
          <cell r="Z119">
            <v>8480965.909090908</v>
          </cell>
          <cell r="AA119">
            <v>1658500</v>
          </cell>
          <cell r="AB119">
            <v>0</v>
          </cell>
          <cell r="AC119">
            <v>0</v>
          </cell>
        </row>
        <row r="120">
          <cell r="A120">
            <v>100</v>
          </cell>
          <cell r="B120" t="str">
            <v>SR-79 Bypass</v>
          </cell>
          <cell r="C120" t="str">
            <v>East Loop Connection</v>
          </cell>
          <cell r="D120" t="str">
            <v>Beaumont Avenue</v>
          </cell>
          <cell r="E120" t="str">
            <v>Beaumont</v>
          </cell>
          <cell r="F120" t="str">
            <v>No</v>
          </cell>
          <cell r="G120" t="str">
            <v>No</v>
          </cell>
          <cell r="H120" t="str">
            <v>No</v>
          </cell>
          <cell r="I120" t="str">
            <v>No</v>
          </cell>
          <cell r="J120" t="str">
            <v>Augmented Major</v>
          </cell>
          <cell r="K120" t="str">
            <v>110 feet</v>
          </cell>
          <cell r="L120" t="str">
            <v>Painted</v>
          </cell>
          <cell r="M120">
            <v>6</v>
          </cell>
          <cell r="O120">
            <v>6</v>
          </cell>
          <cell r="P120">
            <v>1000</v>
          </cell>
          <cell r="Q120">
            <v>0.1893939393939394</v>
          </cell>
          <cell r="R120">
            <v>1.1363636363636362</v>
          </cell>
          <cell r="S120" t="str">
            <v>Terrain 2</v>
          </cell>
          <cell r="T120" t="str">
            <v>Land Use 2</v>
          </cell>
          <cell r="U120" t="str">
            <v>Yes</v>
          </cell>
          <cell r="V120">
            <v>1232500</v>
          </cell>
          <cell r="W120">
            <v>426000</v>
          </cell>
          <cell r="X120">
            <v>1400568.1818181816</v>
          </cell>
          <cell r="Y120">
            <v>484090.90909090906</v>
          </cell>
          <cell r="Z120">
            <v>1884659.0909090908</v>
          </cell>
          <cell r="AA120">
            <v>1658500</v>
          </cell>
          <cell r="AB120">
            <v>0</v>
          </cell>
          <cell r="AC120">
            <v>0</v>
          </cell>
        </row>
        <row r="121">
          <cell r="A121">
            <v>101</v>
          </cell>
          <cell r="B121" t="str">
            <v>Viele Avenue</v>
          </cell>
          <cell r="C121" t="str">
            <v>I-10</v>
          </cell>
          <cell r="D121" t="str">
            <v>4th Street</v>
          </cell>
          <cell r="E121" t="str">
            <v>Beaumont</v>
          </cell>
          <cell r="F121" t="str">
            <v>Yes</v>
          </cell>
          <cell r="G121" t="str">
            <v>Beaumont</v>
          </cell>
          <cell r="H121" t="str">
            <v>No</v>
          </cell>
          <cell r="I121" t="str">
            <v>No</v>
          </cell>
          <cell r="J121" t="str">
            <v>Secondary</v>
          </cell>
          <cell r="K121" t="str">
            <v>88 feet</v>
          </cell>
          <cell r="L121" t="str">
            <v>None</v>
          </cell>
          <cell r="M121">
            <v>4</v>
          </cell>
          <cell r="O121">
            <v>4</v>
          </cell>
          <cell r="P121">
            <v>1800</v>
          </cell>
          <cell r="Q121">
            <v>0.3409090909090909</v>
          </cell>
          <cell r="R121">
            <v>1.3636363636363635</v>
          </cell>
          <cell r="S121" t="str">
            <v>Terrain 1</v>
          </cell>
          <cell r="T121" t="str">
            <v>Land Use 2</v>
          </cell>
          <cell r="U121" t="str">
            <v>Yes</v>
          </cell>
          <cell r="V121">
            <v>797500</v>
          </cell>
          <cell r="W121">
            <v>426000</v>
          </cell>
          <cell r="X121">
            <v>1087500</v>
          </cell>
          <cell r="Y121">
            <v>580909.0909090908</v>
          </cell>
          <cell r="Z121">
            <v>1668409.0909090908</v>
          </cell>
          <cell r="AA121">
            <v>1223500</v>
          </cell>
          <cell r="AB121">
            <v>0</v>
          </cell>
          <cell r="AC121">
            <v>0</v>
          </cell>
        </row>
        <row r="122">
          <cell r="A122">
            <v>102</v>
          </cell>
          <cell r="B122" t="str">
            <v>Viele Avenue</v>
          </cell>
          <cell r="C122" t="str">
            <v>4th Street</v>
          </cell>
          <cell r="D122" t="str">
            <v>1st Street</v>
          </cell>
          <cell r="E122" t="str">
            <v>Beaumont</v>
          </cell>
          <cell r="F122" t="str">
            <v>Yes</v>
          </cell>
          <cell r="G122" t="str">
            <v>Beaumont</v>
          </cell>
          <cell r="H122" t="str">
            <v>No</v>
          </cell>
          <cell r="I122" t="str">
            <v>No</v>
          </cell>
          <cell r="J122" t="str">
            <v>Secondary</v>
          </cell>
          <cell r="K122" t="str">
            <v>88 feet</v>
          </cell>
          <cell r="L122" t="str">
            <v>None</v>
          </cell>
          <cell r="M122">
            <v>4</v>
          </cell>
          <cell r="O122">
            <v>4</v>
          </cell>
          <cell r="P122">
            <v>1700</v>
          </cell>
          <cell r="Q122">
            <v>0.32196969696969696</v>
          </cell>
          <cell r="R122">
            <v>1.2878787878787878</v>
          </cell>
          <cell r="S122" t="str">
            <v>Terrain 1</v>
          </cell>
          <cell r="T122" t="str">
            <v>Land Use 2</v>
          </cell>
          <cell r="U122" t="str">
            <v>Yes</v>
          </cell>
          <cell r="V122">
            <v>797500</v>
          </cell>
          <cell r="W122">
            <v>426000</v>
          </cell>
          <cell r="X122">
            <v>1027083.3333333333</v>
          </cell>
          <cell r="Y122">
            <v>548636.3636363636</v>
          </cell>
          <cell r="Z122">
            <v>1575719.6969696968</v>
          </cell>
          <cell r="AA122">
            <v>1223500</v>
          </cell>
          <cell r="AB122">
            <v>0</v>
          </cell>
          <cell r="AC122">
            <v>0</v>
          </cell>
        </row>
        <row r="123">
          <cell r="A123">
            <v>103</v>
          </cell>
          <cell r="B123" t="str">
            <v>Viele Avenue</v>
          </cell>
          <cell r="C123" t="str">
            <v>1st Street</v>
          </cell>
          <cell r="D123" t="str">
            <v>Potrero Boulevard</v>
          </cell>
          <cell r="E123" t="str">
            <v>Beaumont</v>
          </cell>
          <cell r="F123" t="str">
            <v>No</v>
          </cell>
          <cell r="G123" t="str">
            <v>No</v>
          </cell>
          <cell r="H123" t="str">
            <v>No</v>
          </cell>
          <cell r="I123" t="str">
            <v>No</v>
          </cell>
          <cell r="J123" t="str">
            <v>Secondary</v>
          </cell>
          <cell r="K123" t="str">
            <v>88 feet</v>
          </cell>
          <cell r="L123" t="str">
            <v>None</v>
          </cell>
          <cell r="M123">
            <v>4</v>
          </cell>
          <cell r="O123">
            <v>4</v>
          </cell>
          <cell r="P123">
            <v>1800</v>
          </cell>
          <cell r="Q123">
            <v>0.3409090909090909</v>
          </cell>
          <cell r="R123">
            <v>1.3636363636363635</v>
          </cell>
          <cell r="S123" t="str">
            <v>Terrain 1</v>
          </cell>
          <cell r="T123" t="str">
            <v>Land Use 2</v>
          </cell>
          <cell r="U123" t="str">
            <v>Yes</v>
          </cell>
          <cell r="V123">
            <v>797500</v>
          </cell>
          <cell r="W123">
            <v>426000</v>
          </cell>
          <cell r="X123">
            <v>1087500</v>
          </cell>
          <cell r="Y123">
            <v>580909.0909090908</v>
          </cell>
          <cell r="Z123">
            <v>1668409.0909090908</v>
          </cell>
          <cell r="AA123">
            <v>1223500</v>
          </cell>
          <cell r="AB123">
            <v>0</v>
          </cell>
          <cell r="AC123">
            <v>0</v>
          </cell>
        </row>
        <row r="124">
          <cell r="A124">
            <v>104</v>
          </cell>
          <cell r="B124" t="str">
            <v>Elm Avenue</v>
          </cell>
          <cell r="C124" t="str">
            <v>Brookside Avenue</v>
          </cell>
          <cell r="D124" t="str">
            <v>Cougar Way</v>
          </cell>
          <cell r="E124" t="str">
            <v>Beaumont</v>
          </cell>
          <cell r="F124" t="str">
            <v>No</v>
          </cell>
          <cell r="G124" t="str">
            <v>No</v>
          </cell>
          <cell r="H124" t="str">
            <v>No</v>
          </cell>
          <cell r="I124" t="str">
            <v>No</v>
          </cell>
          <cell r="J124" t="str">
            <v>New</v>
          </cell>
          <cell r="K124" t="e">
            <v>#N/A</v>
          </cell>
          <cell r="L124" t="e">
            <v>#N/A</v>
          </cell>
          <cell r="M124">
            <v>0</v>
          </cell>
          <cell r="N124">
            <v>0</v>
          </cell>
          <cell r="O124">
            <v>0</v>
          </cell>
          <cell r="P124">
            <v>2800</v>
          </cell>
          <cell r="Q124">
            <v>0.5303030303030303</v>
          </cell>
          <cell r="R124">
            <v>0</v>
          </cell>
          <cell r="S124" t="str">
            <v>Terrain 2</v>
          </cell>
          <cell r="T124" t="str">
            <v>Land Use 2</v>
          </cell>
          <cell r="U124" t="str">
            <v>Yes</v>
          </cell>
          <cell r="V124">
            <v>1232500</v>
          </cell>
          <cell r="W124">
            <v>426000</v>
          </cell>
          <cell r="X124">
            <v>0</v>
          </cell>
          <cell r="Y124">
            <v>0</v>
          </cell>
          <cell r="Z124">
            <v>0</v>
          </cell>
          <cell r="AA124">
            <v>1658500</v>
          </cell>
          <cell r="AB124">
            <v>0</v>
          </cell>
          <cell r="AC124">
            <v>0</v>
          </cell>
        </row>
        <row r="125">
          <cell r="A125">
            <v>105</v>
          </cell>
          <cell r="B125" t="str">
            <v>Elm Avenue</v>
          </cell>
          <cell r="C125" t="str">
            <v>Cougar Way</v>
          </cell>
          <cell r="D125" t="str">
            <v>Oak Valley Parkway</v>
          </cell>
          <cell r="E125" t="str">
            <v>Beaumont</v>
          </cell>
          <cell r="F125" t="str">
            <v>No</v>
          </cell>
          <cell r="G125" t="str">
            <v>No</v>
          </cell>
          <cell r="H125" t="str">
            <v>No</v>
          </cell>
          <cell r="I125" t="str">
            <v>No</v>
          </cell>
          <cell r="J125" t="str">
            <v>Collector</v>
          </cell>
          <cell r="K125" t="str">
            <v>66 feet</v>
          </cell>
          <cell r="L125" t="str">
            <v>None</v>
          </cell>
          <cell r="M125">
            <v>2</v>
          </cell>
          <cell r="O125">
            <v>2</v>
          </cell>
          <cell r="P125">
            <v>2600</v>
          </cell>
          <cell r="Q125">
            <v>0.49242424242424243</v>
          </cell>
          <cell r="R125">
            <v>0.9848484848484849</v>
          </cell>
          <cell r="S125" t="str">
            <v>Terrain 2</v>
          </cell>
          <cell r="T125" t="str">
            <v>Land Use 2</v>
          </cell>
          <cell r="U125" t="str">
            <v>Yes</v>
          </cell>
          <cell r="V125">
            <v>1232500</v>
          </cell>
          <cell r="W125">
            <v>426000</v>
          </cell>
          <cell r="X125">
            <v>1213825.7575757576</v>
          </cell>
          <cell r="Y125">
            <v>419545.45454545453</v>
          </cell>
          <cell r="Z125">
            <v>1633371.2121212122</v>
          </cell>
          <cell r="AA125">
            <v>1658500</v>
          </cell>
          <cell r="AB125">
            <v>0</v>
          </cell>
          <cell r="AC125">
            <v>0</v>
          </cell>
        </row>
        <row r="126">
          <cell r="A126">
            <v>106</v>
          </cell>
          <cell r="B126" t="str">
            <v>Elm Avenue</v>
          </cell>
          <cell r="C126" t="str">
            <v>Oak Valley Parkway</v>
          </cell>
          <cell r="D126" t="str">
            <v>12th Street</v>
          </cell>
          <cell r="E126" t="str">
            <v>Beaumont</v>
          </cell>
          <cell r="F126" t="str">
            <v>No</v>
          </cell>
          <cell r="G126" t="str">
            <v>No</v>
          </cell>
          <cell r="H126" t="str">
            <v>No</v>
          </cell>
          <cell r="I126" t="str">
            <v>No</v>
          </cell>
          <cell r="J126" t="str">
            <v>Collector</v>
          </cell>
          <cell r="K126" t="str">
            <v>66 feet</v>
          </cell>
          <cell r="L126" t="str">
            <v>None</v>
          </cell>
          <cell r="M126">
            <v>2</v>
          </cell>
          <cell r="O126">
            <v>2</v>
          </cell>
          <cell r="P126">
            <v>2500</v>
          </cell>
          <cell r="Q126">
            <v>0.4734848484848485</v>
          </cell>
          <cell r="R126">
            <v>0.946969696969697</v>
          </cell>
          <cell r="S126" t="str">
            <v>Terrain 2</v>
          </cell>
          <cell r="T126" t="str">
            <v>Land Use 2</v>
          </cell>
          <cell r="U126" t="str">
            <v>Yes</v>
          </cell>
          <cell r="V126">
            <v>1232500</v>
          </cell>
          <cell r="W126">
            <v>426000</v>
          </cell>
          <cell r="X126">
            <v>1167140.1515151516</v>
          </cell>
          <cell r="Y126">
            <v>403409.09090909094</v>
          </cell>
          <cell r="Z126">
            <v>1570549.2424242427</v>
          </cell>
          <cell r="AA126">
            <v>1658500</v>
          </cell>
          <cell r="AB126">
            <v>0</v>
          </cell>
          <cell r="AC126">
            <v>0</v>
          </cell>
        </row>
        <row r="127">
          <cell r="A127">
            <v>107</v>
          </cell>
          <cell r="B127" t="str">
            <v>Elm Avenue</v>
          </cell>
          <cell r="C127" t="str">
            <v>12th Street</v>
          </cell>
          <cell r="D127" t="str">
            <v>8th Street</v>
          </cell>
          <cell r="E127" t="str">
            <v>Beaumont</v>
          </cell>
          <cell r="F127" t="str">
            <v>No</v>
          </cell>
          <cell r="G127" t="str">
            <v>No</v>
          </cell>
          <cell r="H127" t="str">
            <v>No</v>
          </cell>
          <cell r="I127" t="str">
            <v>No</v>
          </cell>
          <cell r="J127" t="str">
            <v>Collector</v>
          </cell>
          <cell r="K127" t="str">
            <v>66 feet</v>
          </cell>
          <cell r="L127" t="str">
            <v>None</v>
          </cell>
          <cell r="M127">
            <v>2</v>
          </cell>
          <cell r="O127">
            <v>2</v>
          </cell>
          <cell r="P127">
            <v>2900</v>
          </cell>
          <cell r="Q127">
            <v>0.5492424242424242</v>
          </cell>
          <cell r="R127">
            <v>1.0984848484848484</v>
          </cell>
          <cell r="S127" t="str">
            <v>Terrain 2</v>
          </cell>
          <cell r="T127" t="str">
            <v>Land Use 2</v>
          </cell>
          <cell r="U127" t="str">
            <v>Yes</v>
          </cell>
          <cell r="V127">
            <v>1232500</v>
          </cell>
          <cell r="W127">
            <v>426000</v>
          </cell>
          <cell r="X127">
            <v>1353882.5757575757</v>
          </cell>
          <cell r="Y127">
            <v>467954.5454545454</v>
          </cell>
          <cell r="Z127">
            <v>1821837.121212121</v>
          </cell>
          <cell r="AA127">
            <v>1658500</v>
          </cell>
          <cell r="AB127">
            <v>0</v>
          </cell>
          <cell r="AC127">
            <v>0</v>
          </cell>
        </row>
        <row r="128">
          <cell r="A128">
            <v>108</v>
          </cell>
          <cell r="B128" t="str">
            <v>California Avenue</v>
          </cell>
          <cell r="C128" t="str">
            <v>12th Street</v>
          </cell>
          <cell r="D128" t="str">
            <v>8th Street</v>
          </cell>
          <cell r="E128" t="str">
            <v>Beaumont</v>
          </cell>
          <cell r="F128" t="str">
            <v>No</v>
          </cell>
          <cell r="G128" t="str">
            <v>No</v>
          </cell>
          <cell r="H128" t="str">
            <v>No</v>
          </cell>
          <cell r="I128" t="str">
            <v>No</v>
          </cell>
          <cell r="J128" t="str">
            <v>Collector</v>
          </cell>
          <cell r="K128" t="str">
            <v>66 feet</v>
          </cell>
          <cell r="L128" t="str">
            <v>None</v>
          </cell>
          <cell r="M128">
            <v>2</v>
          </cell>
          <cell r="N128">
            <v>2</v>
          </cell>
          <cell r="O128">
            <v>0</v>
          </cell>
          <cell r="P128">
            <v>2900</v>
          </cell>
          <cell r="Q128">
            <v>0.5492424242424242</v>
          </cell>
          <cell r="R128">
            <v>0</v>
          </cell>
          <cell r="S128" t="str">
            <v>Terrain 2</v>
          </cell>
          <cell r="T128" t="str">
            <v>Land Use 2</v>
          </cell>
          <cell r="U128" t="str">
            <v>Yes</v>
          </cell>
          <cell r="V128">
            <v>1232500</v>
          </cell>
          <cell r="W128">
            <v>426000</v>
          </cell>
          <cell r="X128">
            <v>0</v>
          </cell>
          <cell r="Y128">
            <v>0</v>
          </cell>
          <cell r="Z128">
            <v>0</v>
          </cell>
          <cell r="AA128">
            <v>1658500</v>
          </cell>
          <cell r="AB128">
            <v>0</v>
          </cell>
          <cell r="AC128">
            <v>0</v>
          </cell>
        </row>
        <row r="129">
          <cell r="A129">
            <v>109</v>
          </cell>
          <cell r="B129" t="str">
            <v>California Avenue</v>
          </cell>
          <cell r="C129" t="str">
            <v>8th Street</v>
          </cell>
          <cell r="D129" t="str">
            <v>6th Street</v>
          </cell>
          <cell r="E129" t="str">
            <v>Beaumont</v>
          </cell>
          <cell r="F129" t="str">
            <v>No</v>
          </cell>
          <cell r="G129" t="str">
            <v>No</v>
          </cell>
          <cell r="H129" t="str">
            <v>No</v>
          </cell>
          <cell r="I129" t="str">
            <v>No</v>
          </cell>
          <cell r="J129" t="str">
            <v>Collector</v>
          </cell>
          <cell r="K129" t="str">
            <v>66 feet</v>
          </cell>
          <cell r="L129" t="str">
            <v>None</v>
          </cell>
          <cell r="M129">
            <v>2</v>
          </cell>
          <cell r="N129">
            <v>2</v>
          </cell>
          <cell r="O129">
            <v>0</v>
          </cell>
          <cell r="P129">
            <v>1200</v>
          </cell>
          <cell r="Q129">
            <v>0.22727272727272727</v>
          </cell>
          <cell r="R129">
            <v>0</v>
          </cell>
          <cell r="S129" t="str">
            <v>Terrain 2</v>
          </cell>
          <cell r="T129" t="str">
            <v>Land Use 2</v>
          </cell>
          <cell r="U129" t="str">
            <v>Yes</v>
          </cell>
          <cell r="V129">
            <v>1232500</v>
          </cell>
          <cell r="W129">
            <v>426000</v>
          </cell>
          <cell r="X129">
            <v>0</v>
          </cell>
          <cell r="Y129">
            <v>0</v>
          </cell>
          <cell r="Z129">
            <v>0</v>
          </cell>
          <cell r="AA129">
            <v>1658500</v>
          </cell>
          <cell r="AB129">
            <v>0</v>
          </cell>
          <cell r="AC129">
            <v>0</v>
          </cell>
        </row>
        <row r="130">
          <cell r="A130">
            <v>110</v>
          </cell>
          <cell r="B130" t="str">
            <v>California Avenue</v>
          </cell>
          <cell r="C130" t="str">
            <v>6th Street</v>
          </cell>
          <cell r="D130" t="str">
            <v>4th Street</v>
          </cell>
          <cell r="E130" t="str">
            <v>Beaumont</v>
          </cell>
          <cell r="F130" t="str">
            <v>No</v>
          </cell>
          <cell r="G130" t="str">
            <v>No</v>
          </cell>
          <cell r="H130" t="str">
            <v>No</v>
          </cell>
          <cell r="I130" t="str">
            <v>No</v>
          </cell>
          <cell r="J130" t="str">
            <v>Major</v>
          </cell>
          <cell r="K130" t="str">
            <v>100 feet</v>
          </cell>
          <cell r="L130" t="str">
            <v>Painted</v>
          </cell>
          <cell r="M130">
            <v>4</v>
          </cell>
          <cell r="N130">
            <v>2</v>
          </cell>
          <cell r="O130">
            <v>2</v>
          </cell>
          <cell r="P130">
            <v>1200</v>
          </cell>
          <cell r="Q130">
            <v>0.22727272727272727</v>
          </cell>
          <cell r="R130">
            <v>0.45454545454545453</v>
          </cell>
          <cell r="S130" t="str">
            <v>Terrain 2</v>
          </cell>
          <cell r="T130" t="str">
            <v>Land Use 2</v>
          </cell>
          <cell r="U130" t="str">
            <v>Yes</v>
          </cell>
          <cell r="V130">
            <v>1232500</v>
          </cell>
          <cell r="W130">
            <v>426000</v>
          </cell>
          <cell r="X130">
            <v>560227.2727272727</v>
          </cell>
          <cell r="Y130">
            <v>193636.36363636362</v>
          </cell>
          <cell r="Z130">
            <v>753863.6363636364</v>
          </cell>
          <cell r="AA130">
            <v>1658500</v>
          </cell>
          <cell r="AB130">
            <v>0</v>
          </cell>
          <cell r="AC130">
            <v>0</v>
          </cell>
        </row>
        <row r="131">
          <cell r="A131">
            <v>111</v>
          </cell>
          <cell r="B131" t="str">
            <v>California Avenue</v>
          </cell>
          <cell r="C131" t="str">
            <v>4th Street</v>
          </cell>
          <cell r="D131" t="str">
            <v>1st Street</v>
          </cell>
          <cell r="E131" t="str">
            <v>Beaumont</v>
          </cell>
          <cell r="F131" t="str">
            <v>No</v>
          </cell>
          <cell r="G131" t="str">
            <v>No</v>
          </cell>
          <cell r="H131" t="str">
            <v>No</v>
          </cell>
          <cell r="I131" t="str">
            <v>No</v>
          </cell>
          <cell r="J131" t="str">
            <v>Major</v>
          </cell>
          <cell r="K131" t="str">
            <v>100 feet</v>
          </cell>
          <cell r="L131" t="str">
            <v>Painted</v>
          </cell>
          <cell r="M131">
            <v>4</v>
          </cell>
          <cell r="N131">
            <v>2</v>
          </cell>
          <cell r="O131">
            <v>2</v>
          </cell>
          <cell r="P131">
            <v>1650</v>
          </cell>
          <cell r="Q131">
            <v>0.3125</v>
          </cell>
          <cell r="R131">
            <v>0.625</v>
          </cell>
          <cell r="S131" t="str">
            <v>Terrain 2</v>
          </cell>
          <cell r="T131" t="str">
            <v>Land Use 2</v>
          </cell>
          <cell r="U131" t="str">
            <v>Yes</v>
          </cell>
          <cell r="V131">
            <v>1232500</v>
          </cell>
          <cell r="W131">
            <v>426000</v>
          </cell>
          <cell r="X131">
            <v>770312.5</v>
          </cell>
          <cell r="Y131">
            <v>266250</v>
          </cell>
          <cell r="Z131">
            <v>1036562.5</v>
          </cell>
          <cell r="AA131">
            <v>1658500</v>
          </cell>
          <cell r="AB131">
            <v>0</v>
          </cell>
          <cell r="AC131">
            <v>0</v>
          </cell>
        </row>
        <row r="132">
          <cell r="A132">
            <v>112</v>
          </cell>
          <cell r="B132" t="str">
            <v>California Avenue</v>
          </cell>
          <cell r="C132" t="str">
            <v>1st Street</v>
          </cell>
          <cell r="D132" t="str">
            <v>Potrero Boulevard</v>
          </cell>
          <cell r="E132" t="str">
            <v>Beaumont</v>
          </cell>
          <cell r="F132" t="str">
            <v>No</v>
          </cell>
          <cell r="G132" t="str">
            <v>No</v>
          </cell>
          <cell r="H132" t="str">
            <v>No</v>
          </cell>
          <cell r="I132" t="str">
            <v>No</v>
          </cell>
          <cell r="J132" t="str">
            <v>Major</v>
          </cell>
          <cell r="K132" t="str">
            <v>100 feet</v>
          </cell>
          <cell r="L132" t="str">
            <v>Painted</v>
          </cell>
          <cell r="M132">
            <v>4</v>
          </cell>
          <cell r="N132">
            <v>2</v>
          </cell>
          <cell r="O132">
            <v>2</v>
          </cell>
          <cell r="P132">
            <v>1300</v>
          </cell>
          <cell r="Q132">
            <v>0.24621212121212122</v>
          </cell>
          <cell r="R132">
            <v>0.49242424242424243</v>
          </cell>
          <cell r="S132" t="str">
            <v>Terrain 2</v>
          </cell>
          <cell r="T132" t="str">
            <v>Land Use 2</v>
          </cell>
          <cell r="U132" t="str">
            <v>Yes</v>
          </cell>
          <cell r="V132">
            <v>1232500</v>
          </cell>
          <cell r="W132">
            <v>426000</v>
          </cell>
          <cell r="X132">
            <v>606912.8787878788</v>
          </cell>
          <cell r="Y132">
            <v>209772.72727272726</v>
          </cell>
          <cell r="Z132">
            <v>816685.6060606061</v>
          </cell>
          <cell r="AA132">
            <v>1658500</v>
          </cell>
          <cell r="AB132">
            <v>0</v>
          </cell>
          <cell r="AC132">
            <v>0</v>
          </cell>
        </row>
        <row r="133">
          <cell r="A133">
            <v>113</v>
          </cell>
          <cell r="B133" t="str">
            <v>California Avenue</v>
          </cell>
          <cell r="C133" t="str">
            <v>Potrero Boulevard</v>
          </cell>
          <cell r="D133" t="str">
            <v>Beaumont Avenue</v>
          </cell>
          <cell r="E133" t="str">
            <v>Beaumont</v>
          </cell>
          <cell r="F133" t="str">
            <v>No</v>
          </cell>
          <cell r="G133" t="str">
            <v>No</v>
          </cell>
          <cell r="H133" t="str">
            <v>No</v>
          </cell>
          <cell r="I133" t="str">
            <v>No</v>
          </cell>
          <cell r="J133" t="str">
            <v>Major</v>
          </cell>
          <cell r="K133" t="str">
            <v>100 feet</v>
          </cell>
          <cell r="L133" t="str">
            <v>Painted</v>
          </cell>
          <cell r="M133">
            <v>4</v>
          </cell>
          <cell r="N133">
            <v>2</v>
          </cell>
          <cell r="O133">
            <v>2</v>
          </cell>
          <cell r="P133">
            <v>2300</v>
          </cell>
          <cell r="Q133">
            <v>0.4356060606060606</v>
          </cell>
          <cell r="R133">
            <v>0.8712121212121212</v>
          </cell>
          <cell r="S133" t="str">
            <v>Terrain 2</v>
          </cell>
          <cell r="T133" t="str">
            <v>Land Use 2</v>
          </cell>
          <cell r="U133" t="str">
            <v>Yes</v>
          </cell>
          <cell r="V133">
            <v>1232500</v>
          </cell>
          <cell r="W133">
            <v>426000</v>
          </cell>
          <cell r="X133">
            <v>1073768.9393939395</v>
          </cell>
          <cell r="Y133">
            <v>371136.36363636365</v>
          </cell>
          <cell r="Z133">
            <v>1444905.3030303032</v>
          </cell>
          <cell r="AA133">
            <v>1658500</v>
          </cell>
          <cell r="AB133">
            <v>0</v>
          </cell>
          <cell r="AC133">
            <v>0</v>
          </cell>
        </row>
        <row r="134">
          <cell r="A134">
            <v>114</v>
          </cell>
          <cell r="B134" t="str">
            <v>California Avenue</v>
          </cell>
          <cell r="C134" t="str">
            <v>Beaumont Avenue</v>
          </cell>
          <cell r="D134" t="str">
            <v>Maple Avenue</v>
          </cell>
          <cell r="E134" t="str">
            <v>Beaumont</v>
          </cell>
          <cell r="F134" t="str">
            <v>No</v>
          </cell>
          <cell r="G134" t="str">
            <v>No</v>
          </cell>
          <cell r="H134" t="str">
            <v>No</v>
          </cell>
          <cell r="I134" t="str">
            <v>No</v>
          </cell>
          <cell r="J134" t="str">
            <v>Major</v>
          </cell>
          <cell r="K134" t="str">
            <v>100 feet</v>
          </cell>
          <cell r="L134" t="str">
            <v>Painted</v>
          </cell>
          <cell r="M134">
            <v>4</v>
          </cell>
          <cell r="N134">
            <v>2</v>
          </cell>
          <cell r="O134">
            <v>2</v>
          </cell>
          <cell r="P134">
            <v>2100</v>
          </cell>
          <cell r="Q134">
            <v>0.3977272727272727</v>
          </cell>
          <cell r="R134">
            <v>0.7954545454545454</v>
          </cell>
          <cell r="S134" t="str">
            <v>Terrain 2</v>
          </cell>
          <cell r="T134" t="str">
            <v>Land Use 2</v>
          </cell>
          <cell r="U134" t="str">
            <v>Yes</v>
          </cell>
          <cell r="V134">
            <v>1232500</v>
          </cell>
          <cell r="W134">
            <v>426000</v>
          </cell>
          <cell r="X134">
            <v>980397.7272727272</v>
          </cell>
          <cell r="Y134">
            <v>338863.63636363635</v>
          </cell>
          <cell r="Z134">
            <v>1319261.3636363635</v>
          </cell>
          <cell r="AA134">
            <v>1658500</v>
          </cell>
          <cell r="AB134">
            <v>0</v>
          </cell>
          <cell r="AC134">
            <v>0</v>
          </cell>
        </row>
        <row r="135">
          <cell r="A135">
            <v>115</v>
          </cell>
          <cell r="B135" t="str">
            <v>California Avenue</v>
          </cell>
          <cell r="C135" t="str">
            <v>Maple Avenue</v>
          </cell>
          <cell r="D135" t="str">
            <v>New road "A"</v>
          </cell>
          <cell r="E135" t="str">
            <v>Beaumont</v>
          </cell>
          <cell r="F135" t="str">
            <v>No</v>
          </cell>
          <cell r="G135" t="str">
            <v>No</v>
          </cell>
          <cell r="H135" t="str">
            <v>No</v>
          </cell>
          <cell r="I135" t="str">
            <v>No</v>
          </cell>
          <cell r="J135" t="str">
            <v>Major</v>
          </cell>
          <cell r="K135" t="str">
            <v>100 feet</v>
          </cell>
          <cell r="L135" t="str">
            <v>Painted</v>
          </cell>
          <cell r="M135">
            <v>4</v>
          </cell>
          <cell r="N135">
            <v>2</v>
          </cell>
          <cell r="O135">
            <v>2</v>
          </cell>
          <cell r="P135">
            <v>1400</v>
          </cell>
          <cell r="Q135">
            <v>0.26515151515151514</v>
          </cell>
          <cell r="R135">
            <v>0.5303030303030303</v>
          </cell>
          <cell r="S135" t="str">
            <v>Terrain 2</v>
          </cell>
          <cell r="T135" t="str">
            <v>Land Use 2</v>
          </cell>
          <cell r="U135" t="str">
            <v>Yes</v>
          </cell>
          <cell r="V135">
            <v>1232500</v>
          </cell>
          <cell r="W135">
            <v>426000</v>
          </cell>
          <cell r="X135">
            <v>653598.4848484849</v>
          </cell>
          <cell r="Y135">
            <v>225909.0909090909</v>
          </cell>
          <cell r="Z135">
            <v>879507.5757575758</v>
          </cell>
          <cell r="AA135">
            <v>1658500</v>
          </cell>
          <cell r="AB135">
            <v>0</v>
          </cell>
          <cell r="AC135">
            <v>0</v>
          </cell>
        </row>
        <row r="136">
          <cell r="A136">
            <v>116</v>
          </cell>
          <cell r="B136" t="str">
            <v>Beaumont Avenue</v>
          </cell>
          <cell r="C136" t="str">
            <v>Cherry Valley Boulevard</v>
          </cell>
          <cell r="D136" t="str">
            <v>Brookside Avenue</v>
          </cell>
          <cell r="E136" t="str">
            <v>Beaumont</v>
          </cell>
          <cell r="F136" t="str">
            <v>No</v>
          </cell>
          <cell r="G136" t="str">
            <v>No</v>
          </cell>
          <cell r="H136" t="str">
            <v>No</v>
          </cell>
          <cell r="I136" t="str">
            <v>No</v>
          </cell>
          <cell r="J136" t="str">
            <v>Major</v>
          </cell>
          <cell r="K136" t="str">
            <v>100 feet</v>
          </cell>
          <cell r="L136" t="str">
            <v>Painted</v>
          </cell>
          <cell r="M136">
            <v>4</v>
          </cell>
          <cell r="N136">
            <v>2</v>
          </cell>
          <cell r="O136">
            <v>2</v>
          </cell>
          <cell r="P136">
            <v>2600</v>
          </cell>
          <cell r="Q136">
            <v>0.49242424242424243</v>
          </cell>
          <cell r="R136">
            <v>0.9848484848484849</v>
          </cell>
          <cell r="S136" t="str">
            <v>Terrain 1</v>
          </cell>
          <cell r="T136" t="str">
            <v>Land Use 2</v>
          </cell>
          <cell r="U136" t="str">
            <v>Yes</v>
          </cell>
          <cell r="V136">
            <v>797500</v>
          </cell>
          <cell r="W136">
            <v>426000</v>
          </cell>
          <cell r="X136">
            <v>785416.6666666666</v>
          </cell>
          <cell r="Y136">
            <v>419545.45454545453</v>
          </cell>
          <cell r="Z136">
            <v>1204962.121212121</v>
          </cell>
          <cell r="AA136">
            <v>1223500</v>
          </cell>
          <cell r="AB136">
            <v>0</v>
          </cell>
          <cell r="AC136">
            <v>0</v>
          </cell>
        </row>
        <row r="137">
          <cell r="A137">
            <v>117</v>
          </cell>
          <cell r="B137" t="str">
            <v>Beaumont Avenue</v>
          </cell>
          <cell r="C137" t="str">
            <v>Brookside Avenue</v>
          </cell>
          <cell r="D137" t="str">
            <v>Cougar Way</v>
          </cell>
          <cell r="E137" t="str">
            <v>Beaumont</v>
          </cell>
          <cell r="F137" t="str">
            <v>No</v>
          </cell>
          <cell r="G137" t="str">
            <v>No</v>
          </cell>
          <cell r="H137" t="str">
            <v>No</v>
          </cell>
          <cell r="I137" t="str">
            <v>No</v>
          </cell>
          <cell r="J137" t="str">
            <v>Major</v>
          </cell>
          <cell r="K137" t="str">
            <v>100 feet</v>
          </cell>
          <cell r="L137" t="str">
            <v>Painted</v>
          </cell>
          <cell r="M137">
            <v>4</v>
          </cell>
          <cell r="N137">
            <v>2</v>
          </cell>
          <cell r="O137">
            <v>2</v>
          </cell>
          <cell r="P137">
            <v>2800</v>
          </cell>
          <cell r="Q137">
            <v>0.5303030303030303</v>
          </cell>
          <cell r="R137">
            <v>1.0606060606060606</v>
          </cell>
          <cell r="S137" t="str">
            <v>Terrain 1</v>
          </cell>
          <cell r="T137" t="str">
            <v>Land Use 2</v>
          </cell>
          <cell r="U137" t="str">
            <v>Yes</v>
          </cell>
          <cell r="V137">
            <v>797500</v>
          </cell>
          <cell r="W137">
            <v>426000</v>
          </cell>
          <cell r="X137">
            <v>845833.3333333333</v>
          </cell>
          <cell r="Y137">
            <v>451818.1818181818</v>
          </cell>
          <cell r="Z137">
            <v>1297651.5151515151</v>
          </cell>
          <cell r="AA137">
            <v>1223500</v>
          </cell>
          <cell r="AB137">
            <v>0</v>
          </cell>
          <cell r="AC137">
            <v>0</v>
          </cell>
        </row>
        <row r="138">
          <cell r="A138">
            <v>118</v>
          </cell>
          <cell r="B138" t="str">
            <v>Beaumont Avenue</v>
          </cell>
          <cell r="C138" t="str">
            <v>Cougar Way</v>
          </cell>
          <cell r="D138" t="str">
            <v>Oak Valley Parkway</v>
          </cell>
          <cell r="E138" t="str">
            <v>Beaumont</v>
          </cell>
          <cell r="F138" t="str">
            <v>No</v>
          </cell>
          <cell r="G138" t="str">
            <v>No</v>
          </cell>
          <cell r="H138" t="str">
            <v>No</v>
          </cell>
          <cell r="I138" t="str">
            <v>No</v>
          </cell>
          <cell r="J138" t="str">
            <v>Augmented Major</v>
          </cell>
          <cell r="K138" t="str">
            <v>110 feet</v>
          </cell>
          <cell r="L138" t="str">
            <v>Painted</v>
          </cell>
          <cell r="M138">
            <v>6</v>
          </cell>
          <cell r="N138">
            <v>4</v>
          </cell>
          <cell r="O138">
            <v>2</v>
          </cell>
          <cell r="P138">
            <v>2600</v>
          </cell>
          <cell r="Q138">
            <v>0.49242424242424243</v>
          </cell>
          <cell r="R138">
            <v>0.9848484848484849</v>
          </cell>
          <cell r="S138" t="str">
            <v>Terrain 1</v>
          </cell>
          <cell r="T138" t="str">
            <v>Land Use 2</v>
          </cell>
          <cell r="U138" t="str">
            <v>Yes</v>
          </cell>
          <cell r="V138">
            <v>797500</v>
          </cell>
          <cell r="W138">
            <v>426000</v>
          </cell>
          <cell r="X138">
            <v>785416.6666666666</v>
          </cell>
          <cell r="Y138">
            <v>419545.45454545453</v>
          </cell>
          <cell r="Z138">
            <v>1204962.121212121</v>
          </cell>
          <cell r="AA138">
            <v>1223500</v>
          </cell>
          <cell r="AB138">
            <v>0</v>
          </cell>
          <cell r="AC138">
            <v>0</v>
          </cell>
        </row>
        <row r="139">
          <cell r="A139">
            <v>119</v>
          </cell>
          <cell r="B139" t="str">
            <v>Beaumont Avenue</v>
          </cell>
          <cell r="C139" t="str">
            <v>Oak Valley Parkway</v>
          </cell>
          <cell r="D139" t="str">
            <v>12th Street</v>
          </cell>
          <cell r="E139" t="str">
            <v>Beaumont</v>
          </cell>
          <cell r="F139" t="str">
            <v>Yes</v>
          </cell>
          <cell r="G139" t="str">
            <v>Beaumont</v>
          </cell>
          <cell r="H139" t="str">
            <v>No</v>
          </cell>
          <cell r="I139" t="str">
            <v>No</v>
          </cell>
          <cell r="J139" t="str">
            <v>Augmented Major</v>
          </cell>
          <cell r="K139" t="str">
            <v>110 feet</v>
          </cell>
          <cell r="L139" t="str">
            <v>Painted</v>
          </cell>
          <cell r="M139">
            <v>6</v>
          </cell>
          <cell r="N139">
            <v>4</v>
          </cell>
          <cell r="O139">
            <v>2</v>
          </cell>
          <cell r="P139">
            <v>2400</v>
          </cell>
          <cell r="Q139">
            <v>0.45454545454545453</v>
          </cell>
          <cell r="R139">
            <v>0.9090909090909091</v>
          </cell>
          <cell r="S139" t="str">
            <v>Terrain 1</v>
          </cell>
          <cell r="T139" t="str">
            <v>Land Use 2</v>
          </cell>
          <cell r="U139" t="str">
            <v>Yes</v>
          </cell>
          <cell r="V139">
            <v>797500</v>
          </cell>
          <cell r="W139">
            <v>426000</v>
          </cell>
          <cell r="X139">
            <v>725000</v>
          </cell>
          <cell r="Y139">
            <v>387272.72727272724</v>
          </cell>
          <cell r="Z139">
            <v>1112272.7272727273</v>
          </cell>
          <cell r="AA139">
            <v>1223500</v>
          </cell>
          <cell r="AB139">
            <v>0</v>
          </cell>
          <cell r="AC139">
            <v>0</v>
          </cell>
        </row>
        <row r="140">
          <cell r="A140">
            <v>120</v>
          </cell>
          <cell r="B140" t="str">
            <v>Beaumont Avenue</v>
          </cell>
          <cell r="C140" t="str">
            <v>12th Street</v>
          </cell>
          <cell r="D140" t="str">
            <v>8th Street</v>
          </cell>
          <cell r="E140" t="str">
            <v>Beaumont</v>
          </cell>
          <cell r="F140" t="str">
            <v>Yes</v>
          </cell>
          <cell r="G140" t="str">
            <v>Beaumont</v>
          </cell>
          <cell r="H140" t="str">
            <v>No</v>
          </cell>
          <cell r="I140" t="str">
            <v>No</v>
          </cell>
          <cell r="J140" t="str">
            <v>Augmented Major</v>
          </cell>
          <cell r="K140" t="str">
            <v>110 feet</v>
          </cell>
          <cell r="L140" t="str">
            <v>Painted</v>
          </cell>
          <cell r="M140">
            <v>6</v>
          </cell>
          <cell r="N140">
            <v>4</v>
          </cell>
          <cell r="O140">
            <v>2</v>
          </cell>
          <cell r="P140">
            <v>2900</v>
          </cell>
          <cell r="Q140">
            <v>0.5492424242424242</v>
          </cell>
          <cell r="R140">
            <v>1.0984848484848484</v>
          </cell>
          <cell r="S140" t="str">
            <v>Terrain 1</v>
          </cell>
          <cell r="T140" t="str">
            <v>Land Use 2</v>
          </cell>
          <cell r="U140" t="str">
            <v>Yes</v>
          </cell>
          <cell r="V140">
            <v>797500</v>
          </cell>
          <cell r="W140">
            <v>426000</v>
          </cell>
          <cell r="X140">
            <v>876041.6666666666</v>
          </cell>
          <cell r="Y140">
            <v>467954.5454545454</v>
          </cell>
          <cell r="Z140">
            <v>1343996.212121212</v>
          </cell>
          <cell r="AA140">
            <v>1223500</v>
          </cell>
          <cell r="AB140">
            <v>0</v>
          </cell>
          <cell r="AC140">
            <v>0</v>
          </cell>
        </row>
        <row r="141">
          <cell r="A141">
            <v>121</v>
          </cell>
          <cell r="B141" t="str">
            <v>Beaumont Avenue</v>
          </cell>
          <cell r="C141" t="str">
            <v>8th Street</v>
          </cell>
          <cell r="D141" t="str">
            <v>6th Street</v>
          </cell>
          <cell r="E141" t="str">
            <v>Beaumont</v>
          </cell>
          <cell r="F141" t="str">
            <v>Yes</v>
          </cell>
          <cell r="G141" t="str">
            <v>Beaumont</v>
          </cell>
          <cell r="H141" t="str">
            <v>No</v>
          </cell>
          <cell r="I141" t="str">
            <v>No</v>
          </cell>
          <cell r="J141" t="str">
            <v>Augmented Major</v>
          </cell>
          <cell r="K141" t="str">
            <v>110 feet</v>
          </cell>
          <cell r="L141" t="str">
            <v>Painted</v>
          </cell>
          <cell r="M141">
            <v>6</v>
          </cell>
          <cell r="N141">
            <v>4</v>
          </cell>
          <cell r="O141">
            <v>2</v>
          </cell>
          <cell r="P141">
            <v>1150</v>
          </cell>
          <cell r="Q141">
            <v>0.2178030303030303</v>
          </cell>
          <cell r="R141">
            <v>0.4356060606060606</v>
          </cell>
          <cell r="S141" t="str">
            <v>Terrain 1</v>
          </cell>
          <cell r="T141" t="str">
            <v>Land Use 2</v>
          </cell>
          <cell r="U141" t="str">
            <v>Yes</v>
          </cell>
          <cell r="V141">
            <v>797500</v>
          </cell>
          <cell r="W141">
            <v>426000</v>
          </cell>
          <cell r="X141">
            <v>347395.8333333333</v>
          </cell>
          <cell r="Y141">
            <v>185568.18181818182</v>
          </cell>
          <cell r="Z141">
            <v>532964.0151515151</v>
          </cell>
          <cell r="AA141">
            <v>1223500</v>
          </cell>
          <cell r="AB141">
            <v>0</v>
          </cell>
          <cell r="AC141">
            <v>0</v>
          </cell>
        </row>
        <row r="142">
          <cell r="A142">
            <v>122</v>
          </cell>
          <cell r="B142" t="str">
            <v>Beaumont Avenue</v>
          </cell>
          <cell r="C142" t="str">
            <v>6th Street</v>
          </cell>
          <cell r="D142" t="str">
            <v>I-10</v>
          </cell>
          <cell r="E142" t="str">
            <v>Beaumont</v>
          </cell>
          <cell r="F142" t="str">
            <v>Yes</v>
          </cell>
          <cell r="G142" t="str">
            <v>Beaumont</v>
          </cell>
          <cell r="H142" t="str">
            <v>No</v>
          </cell>
          <cell r="I142" t="str">
            <v>No</v>
          </cell>
          <cell r="J142" t="str">
            <v>Augmented Major</v>
          </cell>
          <cell r="K142" t="str">
            <v>110 feet</v>
          </cell>
          <cell r="L142" t="str">
            <v>Painted</v>
          </cell>
          <cell r="M142">
            <v>6</v>
          </cell>
          <cell r="N142">
            <v>4</v>
          </cell>
          <cell r="O142">
            <v>2</v>
          </cell>
          <cell r="P142">
            <v>850</v>
          </cell>
          <cell r="Q142">
            <v>0.16098484848484848</v>
          </cell>
          <cell r="R142">
            <v>0.32196969696969696</v>
          </cell>
          <cell r="S142" t="str">
            <v>Terrain 1</v>
          </cell>
          <cell r="T142" t="str">
            <v>Land Use 2</v>
          </cell>
          <cell r="U142" t="str">
            <v>Yes</v>
          </cell>
          <cell r="V142">
            <v>797500</v>
          </cell>
          <cell r="W142">
            <v>426000</v>
          </cell>
          <cell r="X142">
            <v>256770.8333333333</v>
          </cell>
          <cell r="Y142">
            <v>137159.0909090909</v>
          </cell>
          <cell r="Z142">
            <v>393929.9242424242</v>
          </cell>
          <cell r="AA142">
            <v>1223500</v>
          </cell>
          <cell r="AB142">
            <v>0</v>
          </cell>
          <cell r="AC142">
            <v>0</v>
          </cell>
        </row>
        <row r="143">
          <cell r="A143">
            <v>123</v>
          </cell>
          <cell r="B143" t="str">
            <v>Beaumont Avenue</v>
          </cell>
          <cell r="C143" t="str">
            <v>I-10</v>
          </cell>
          <cell r="D143" t="str">
            <v>1st Street</v>
          </cell>
          <cell r="E143" t="str">
            <v>Beaumont</v>
          </cell>
          <cell r="F143" t="str">
            <v>Yes</v>
          </cell>
          <cell r="G143" t="str">
            <v>Beaumont</v>
          </cell>
          <cell r="H143" t="str">
            <v>No</v>
          </cell>
          <cell r="I143" t="str">
            <v>No</v>
          </cell>
          <cell r="J143" t="str">
            <v>Augmented Major</v>
          </cell>
          <cell r="K143" t="str">
            <v>110 feet</v>
          </cell>
          <cell r="L143" t="str">
            <v>Painted</v>
          </cell>
          <cell r="M143">
            <v>6</v>
          </cell>
          <cell r="N143">
            <v>4</v>
          </cell>
          <cell r="O143">
            <v>2</v>
          </cell>
          <cell r="P143">
            <v>1950</v>
          </cell>
          <cell r="Q143">
            <v>0.3693181818181818</v>
          </cell>
          <cell r="R143">
            <v>0.7386363636363636</v>
          </cell>
          <cell r="S143" t="str">
            <v>Terrain 1</v>
          </cell>
          <cell r="T143" t="str">
            <v>Land Use 2</v>
          </cell>
          <cell r="U143" t="str">
            <v>Yes</v>
          </cell>
          <cell r="V143">
            <v>797500</v>
          </cell>
          <cell r="W143">
            <v>426000</v>
          </cell>
          <cell r="X143">
            <v>589062.5</v>
          </cell>
          <cell r="Y143">
            <v>314659.09090909094</v>
          </cell>
          <cell r="Z143">
            <v>903721.5909090909</v>
          </cell>
          <cell r="AA143">
            <v>1223500</v>
          </cell>
          <cell r="AB143">
            <v>0</v>
          </cell>
          <cell r="AC143">
            <v>0</v>
          </cell>
        </row>
        <row r="144">
          <cell r="A144">
            <v>124</v>
          </cell>
          <cell r="B144" t="str">
            <v>Beaumont Avenue</v>
          </cell>
          <cell r="C144" t="str">
            <v>1st Street</v>
          </cell>
          <cell r="D144" t="str">
            <v>Potrero Boulevard</v>
          </cell>
          <cell r="E144" t="str">
            <v>Beaumont</v>
          </cell>
          <cell r="F144" t="str">
            <v>No</v>
          </cell>
          <cell r="G144" t="str">
            <v>No</v>
          </cell>
          <cell r="H144" t="str">
            <v>No</v>
          </cell>
          <cell r="I144" t="str">
            <v>No</v>
          </cell>
          <cell r="J144" t="str">
            <v>Augmented Major</v>
          </cell>
          <cell r="K144" t="str">
            <v>110 feet</v>
          </cell>
          <cell r="L144" t="str">
            <v>Painted</v>
          </cell>
          <cell r="M144">
            <v>6</v>
          </cell>
          <cell r="N144">
            <v>4</v>
          </cell>
          <cell r="O144">
            <v>2</v>
          </cell>
          <cell r="P144">
            <v>1300</v>
          </cell>
          <cell r="Q144">
            <v>0.24621212121212122</v>
          </cell>
          <cell r="R144">
            <v>0.49242424242424243</v>
          </cell>
          <cell r="S144" t="str">
            <v>Terrain 1</v>
          </cell>
          <cell r="T144" t="str">
            <v>Land Use 2</v>
          </cell>
          <cell r="U144" t="str">
            <v>Yes</v>
          </cell>
          <cell r="V144">
            <v>797500</v>
          </cell>
          <cell r="W144">
            <v>426000</v>
          </cell>
          <cell r="X144">
            <v>392708.3333333333</v>
          </cell>
          <cell r="Y144">
            <v>209772.72727272726</v>
          </cell>
          <cell r="Z144">
            <v>602481.0606060605</v>
          </cell>
          <cell r="AA144">
            <v>1223500</v>
          </cell>
          <cell r="AB144">
            <v>0</v>
          </cell>
          <cell r="AC144">
            <v>0</v>
          </cell>
        </row>
        <row r="145">
          <cell r="A145">
            <v>125</v>
          </cell>
          <cell r="B145" t="str">
            <v>Beaumont Avenue</v>
          </cell>
          <cell r="C145" t="str">
            <v>Potrero Boulevard</v>
          </cell>
          <cell r="D145" t="str">
            <v>California Avenue</v>
          </cell>
          <cell r="E145" t="str">
            <v>Beaumont</v>
          </cell>
          <cell r="F145" t="str">
            <v>No</v>
          </cell>
          <cell r="G145" t="str">
            <v>No</v>
          </cell>
          <cell r="H145" t="str">
            <v>No</v>
          </cell>
          <cell r="I145" t="str">
            <v>No</v>
          </cell>
          <cell r="J145" t="str">
            <v>Augmented Major</v>
          </cell>
          <cell r="K145" t="str">
            <v>110 feet</v>
          </cell>
          <cell r="L145" t="str">
            <v>Painted</v>
          </cell>
          <cell r="M145">
            <v>6</v>
          </cell>
          <cell r="N145">
            <v>4</v>
          </cell>
          <cell r="O145">
            <v>2</v>
          </cell>
          <cell r="P145">
            <v>2300</v>
          </cell>
          <cell r="Q145">
            <v>0.4356060606060606</v>
          </cell>
          <cell r="R145">
            <v>0.8712121212121212</v>
          </cell>
          <cell r="S145" t="str">
            <v>Terrain 1</v>
          </cell>
          <cell r="T145" t="str">
            <v>Land Use 2</v>
          </cell>
          <cell r="U145" t="str">
            <v>Yes</v>
          </cell>
          <cell r="V145">
            <v>797500</v>
          </cell>
          <cell r="W145">
            <v>426000</v>
          </cell>
          <cell r="X145">
            <v>694791.6666666666</v>
          </cell>
          <cell r="Y145">
            <v>371136.36363636365</v>
          </cell>
          <cell r="Z145">
            <v>1065928.0303030303</v>
          </cell>
          <cell r="AA145">
            <v>1223500</v>
          </cell>
          <cell r="AB145">
            <v>0</v>
          </cell>
          <cell r="AC145">
            <v>0</v>
          </cell>
        </row>
        <row r="146">
          <cell r="A146">
            <v>126</v>
          </cell>
          <cell r="B146" t="str">
            <v>Beaumont Avenue</v>
          </cell>
          <cell r="C146" t="str">
            <v>California Avenue</v>
          </cell>
          <cell r="D146" t="str">
            <v>SR-79 Bypass</v>
          </cell>
          <cell r="E146" t="str">
            <v>Beaumont</v>
          </cell>
          <cell r="F146" t="str">
            <v>No</v>
          </cell>
          <cell r="G146" t="str">
            <v>No</v>
          </cell>
          <cell r="H146" t="str">
            <v>No</v>
          </cell>
          <cell r="I146" t="str">
            <v>No</v>
          </cell>
          <cell r="J146" t="str">
            <v>Augmented Major</v>
          </cell>
          <cell r="K146" t="str">
            <v>110 feet</v>
          </cell>
          <cell r="L146" t="str">
            <v>Painted</v>
          </cell>
          <cell r="M146">
            <v>6</v>
          </cell>
          <cell r="N146">
            <v>4</v>
          </cell>
          <cell r="O146">
            <v>2</v>
          </cell>
          <cell r="P146">
            <v>2200</v>
          </cell>
          <cell r="Q146">
            <v>0.4166666666666667</v>
          </cell>
          <cell r="R146">
            <v>0.8333333333333334</v>
          </cell>
          <cell r="S146" t="str">
            <v>Terrain 1</v>
          </cell>
          <cell r="T146" t="str">
            <v>Land Use 2</v>
          </cell>
          <cell r="U146" t="str">
            <v>Yes</v>
          </cell>
          <cell r="V146">
            <v>797500</v>
          </cell>
          <cell r="W146">
            <v>426000</v>
          </cell>
          <cell r="X146">
            <v>664583.3333333334</v>
          </cell>
          <cell r="Y146">
            <v>355000</v>
          </cell>
          <cell r="Z146">
            <v>1019583.3333333334</v>
          </cell>
          <cell r="AA146">
            <v>1223500</v>
          </cell>
          <cell r="AB146">
            <v>0</v>
          </cell>
          <cell r="AC146">
            <v>0</v>
          </cell>
        </row>
        <row r="147">
          <cell r="A147">
            <v>127</v>
          </cell>
          <cell r="B147" t="str">
            <v>Maple Avenue</v>
          </cell>
          <cell r="C147" t="str">
            <v>3rd Street</v>
          </cell>
          <cell r="D147" t="str">
            <v>1st Street</v>
          </cell>
          <cell r="E147" t="str">
            <v>Beaumont</v>
          </cell>
          <cell r="F147" t="str">
            <v>No</v>
          </cell>
          <cell r="G147" t="str">
            <v>No</v>
          </cell>
          <cell r="H147" t="str">
            <v>No</v>
          </cell>
          <cell r="I147" t="str">
            <v>No</v>
          </cell>
          <cell r="J147" t="str">
            <v>Collector</v>
          </cell>
          <cell r="K147" t="str">
            <v>66 feet</v>
          </cell>
          <cell r="L147" t="str">
            <v>None</v>
          </cell>
          <cell r="M147">
            <v>2</v>
          </cell>
          <cell r="O147">
            <v>2</v>
          </cell>
          <cell r="P147">
            <v>1150</v>
          </cell>
          <cell r="Q147">
            <v>0.2178030303030303</v>
          </cell>
          <cell r="R147">
            <v>0.4356060606060606</v>
          </cell>
          <cell r="S147" t="str">
            <v>Terrain 2</v>
          </cell>
          <cell r="T147" t="str">
            <v>Land Use 2</v>
          </cell>
          <cell r="U147" t="str">
            <v>Yes</v>
          </cell>
          <cell r="V147">
            <v>1232500</v>
          </cell>
          <cell r="W147">
            <v>426000</v>
          </cell>
          <cell r="X147">
            <v>536884.4696969697</v>
          </cell>
          <cell r="Y147">
            <v>185568.18181818182</v>
          </cell>
          <cell r="Z147">
            <v>722452.6515151516</v>
          </cell>
          <cell r="AA147">
            <v>1658500</v>
          </cell>
          <cell r="AB147">
            <v>0</v>
          </cell>
          <cell r="AC147">
            <v>0</v>
          </cell>
        </row>
        <row r="148">
          <cell r="A148">
            <v>128</v>
          </cell>
          <cell r="B148" t="str">
            <v>Maple Avenue</v>
          </cell>
          <cell r="C148" t="str">
            <v>1st Street</v>
          </cell>
          <cell r="D148" t="str">
            <v>Potrero Boulevard</v>
          </cell>
          <cell r="E148" t="str">
            <v>Beaumont</v>
          </cell>
          <cell r="F148" t="str">
            <v>No</v>
          </cell>
          <cell r="G148" t="str">
            <v>No</v>
          </cell>
          <cell r="H148" t="str">
            <v>No</v>
          </cell>
          <cell r="I148" t="str">
            <v>No</v>
          </cell>
          <cell r="J148" t="str">
            <v>Deleted</v>
          </cell>
          <cell r="K148" t="e">
            <v>#N/A</v>
          </cell>
          <cell r="L148" t="e">
            <v>#N/A</v>
          </cell>
          <cell r="M148">
            <v>0</v>
          </cell>
          <cell r="O148">
            <v>0</v>
          </cell>
          <cell r="P148">
            <v>1300</v>
          </cell>
          <cell r="Q148">
            <v>0.24621212121212122</v>
          </cell>
          <cell r="R148">
            <v>0</v>
          </cell>
          <cell r="S148" t="str">
            <v>Terrain 2</v>
          </cell>
          <cell r="T148" t="str">
            <v>Land Use 2</v>
          </cell>
          <cell r="U148" t="str">
            <v>Yes</v>
          </cell>
          <cell r="V148">
            <v>1232500</v>
          </cell>
          <cell r="W148">
            <v>426000</v>
          </cell>
          <cell r="X148">
            <v>0</v>
          </cell>
          <cell r="Y148">
            <v>0</v>
          </cell>
          <cell r="Z148">
            <v>0</v>
          </cell>
          <cell r="AA148">
            <v>1658500</v>
          </cell>
          <cell r="AB148">
            <v>0</v>
          </cell>
          <cell r="AC148">
            <v>0</v>
          </cell>
        </row>
        <row r="149">
          <cell r="A149">
            <v>129</v>
          </cell>
          <cell r="B149" t="str">
            <v>Maple Avenue</v>
          </cell>
          <cell r="C149" t="str">
            <v>Potrero Boulevard</v>
          </cell>
          <cell r="D149" t="str">
            <v>California Avenue</v>
          </cell>
          <cell r="E149" t="str">
            <v>Beaumont</v>
          </cell>
          <cell r="F149" t="str">
            <v>No</v>
          </cell>
          <cell r="G149" t="str">
            <v>No</v>
          </cell>
          <cell r="H149" t="str">
            <v>No</v>
          </cell>
          <cell r="I149" t="str">
            <v>No</v>
          </cell>
          <cell r="J149" t="str">
            <v>Secondary</v>
          </cell>
          <cell r="K149" t="str">
            <v>88 feet</v>
          </cell>
          <cell r="L149" t="str">
            <v>None</v>
          </cell>
          <cell r="M149">
            <v>4</v>
          </cell>
          <cell r="O149">
            <v>4</v>
          </cell>
          <cell r="P149">
            <v>2200</v>
          </cell>
          <cell r="Q149">
            <v>0.4166666666666667</v>
          </cell>
          <cell r="R149">
            <v>1.6666666666666667</v>
          </cell>
          <cell r="S149" t="str">
            <v>Terrain 2</v>
          </cell>
          <cell r="T149" t="str">
            <v>Land Use 2</v>
          </cell>
          <cell r="U149" t="str">
            <v>Yes</v>
          </cell>
          <cell r="V149">
            <v>1232500</v>
          </cell>
          <cell r="W149">
            <v>426000</v>
          </cell>
          <cell r="X149">
            <v>2054166.6666666667</v>
          </cell>
          <cell r="Y149">
            <v>710000</v>
          </cell>
          <cell r="Z149">
            <v>2764166.666666667</v>
          </cell>
          <cell r="AA149">
            <v>1658500</v>
          </cell>
          <cell r="AB149">
            <v>0</v>
          </cell>
          <cell r="AC149">
            <v>0</v>
          </cell>
        </row>
        <row r="150">
          <cell r="A150">
            <v>130</v>
          </cell>
          <cell r="B150" t="str">
            <v>Maple Avenue</v>
          </cell>
          <cell r="C150" t="str">
            <v>California Avenue</v>
          </cell>
          <cell r="D150" t="str">
            <v>SR-79 Bypass</v>
          </cell>
          <cell r="E150" t="str">
            <v>Beaumont</v>
          </cell>
          <cell r="F150" t="str">
            <v>No</v>
          </cell>
          <cell r="G150" t="str">
            <v>No</v>
          </cell>
          <cell r="H150" t="str">
            <v>No</v>
          </cell>
          <cell r="I150" t="str">
            <v>No</v>
          </cell>
          <cell r="J150" t="str">
            <v>Secondary</v>
          </cell>
          <cell r="K150" t="str">
            <v>88 feet</v>
          </cell>
          <cell r="L150" t="str">
            <v>None</v>
          </cell>
          <cell r="M150">
            <v>4</v>
          </cell>
          <cell r="O150">
            <v>4</v>
          </cell>
          <cell r="P150">
            <v>5000</v>
          </cell>
          <cell r="Q150">
            <v>0.946969696969697</v>
          </cell>
          <cell r="R150">
            <v>3.787878787878788</v>
          </cell>
          <cell r="S150" t="str">
            <v>Terrain 2</v>
          </cell>
          <cell r="T150" t="str">
            <v>Land Use 2</v>
          </cell>
          <cell r="U150" t="str">
            <v>Yes</v>
          </cell>
          <cell r="V150">
            <v>1232500</v>
          </cell>
          <cell r="W150">
            <v>426000</v>
          </cell>
          <cell r="X150">
            <v>4668560.606060606</v>
          </cell>
          <cell r="Y150">
            <v>1613636.3636363638</v>
          </cell>
          <cell r="Z150">
            <v>6282196.969696971</v>
          </cell>
          <cell r="AA150">
            <v>1658500</v>
          </cell>
          <cell r="AB150">
            <v>0</v>
          </cell>
          <cell r="AC150">
            <v>0</v>
          </cell>
        </row>
        <row r="151">
          <cell r="A151">
            <v>131</v>
          </cell>
          <cell r="B151" t="str">
            <v>Palm Avenue</v>
          </cell>
          <cell r="C151" t="str">
            <v>Oak Valley Parkway</v>
          </cell>
          <cell r="D151" t="str">
            <v>12th Street</v>
          </cell>
          <cell r="E151" t="str">
            <v>Beaumont</v>
          </cell>
          <cell r="F151" t="str">
            <v>No</v>
          </cell>
          <cell r="G151" t="str">
            <v>No</v>
          </cell>
          <cell r="H151" t="str">
            <v>No</v>
          </cell>
          <cell r="I151" t="str">
            <v>No</v>
          </cell>
          <cell r="J151" t="str">
            <v>Collector</v>
          </cell>
          <cell r="K151" t="str">
            <v>66 feet</v>
          </cell>
          <cell r="L151" t="str">
            <v>None</v>
          </cell>
          <cell r="M151">
            <v>2</v>
          </cell>
          <cell r="O151">
            <v>2</v>
          </cell>
          <cell r="P151">
            <v>2450</v>
          </cell>
          <cell r="Q151">
            <v>0.4640151515151515</v>
          </cell>
          <cell r="R151">
            <v>0.928030303030303</v>
          </cell>
          <cell r="S151" t="str">
            <v>Terrain 2</v>
          </cell>
          <cell r="T151" t="str">
            <v>Land Use 2</v>
          </cell>
          <cell r="U151" t="str">
            <v>Yes</v>
          </cell>
          <cell r="V151">
            <v>1232500</v>
          </cell>
          <cell r="W151">
            <v>426000</v>
          </cell>
          <cell r="X151">
            <v>1143797.3484848484</v>
          </cell>
          <cell r="Y151">
            <v>395340.90909090906</v>
          </cell>
          <cell r="Z151">
            <v>1539138.2575757573</v>
          </cell>
          <cell r="AA151">
            <v>1658500</v>
          </cell>
          <cell r="AB151">
            <v>0</v>
          </cell>
          <cell r="AC151">
            <v>0</v>
          </cell>
        </row>
        <row r="152">
          <cell r="A152">
            <v>132</v>
          </cell>
          <cell r="B152" t="str">
            <v>Palm Avenue</v>
          </cell>
          <cell r="C152" t="str">
            <v>12th Street</v>
          </cell>
          <cell r="D152" t="str">
            <v>8th Street</v>
          </cell>
          <cell r="E152" t="str">
            <v>Beaumont</v>
          </cell>
          <cell r="F152" t="str">
            <v>No</v>
          </cell>
          <cell r="G152" t="str">
            <v>No</v>
          </cell>
          <cell r="H152" t="str">
            <v>No</v>
          </cell>
          <cell r="I152" t="str">
            <v>No</v>
          </cell>
          <cell r="J152" t="str">
            <v>Collector</v>
          </cell>
          <cell r="K152" t="str">
            <v>66 feet</v>
          </cell>
          <cell r="L152" t="str">
            <v>None</v>
          </cell>
          <cell r="M152">
            <v>2</v>
          </cell>
          <cell r="O152">
            <v>2</v>
          </cell>
          <cell r="P152">
            <v>2900</v>
          </cell>
          <cell r="Q152">
            <v>0.5492424242424242</v>
          </cell>
          <cell r="R152">
            <v>1.0984848484848484</v>
          </cell>
          <cell r="S152" t="str">
            <v>Terrain 2</v>
          </cell>
          <cell r="T152" t="str">
            <v>Land Use 2</v>
          </cell>
          <cell r="U152" t="str">
            <v>Yes</v>
          </cell>
          <cell r="V152">
            <v>1232500</v>
          </cell>
          <cell r="W152">
            <v>426000</v>
          </cell>
          <cell r="X152">
            <v>1353882.5757575757</v>
          </cell>
          <cell r="Y152">
            <v>467954.5454545454</v>
          </cell>
          <cell r="Z152">
            <v>1821837.121212121</v>
          </cell>
          <cell r="AA152">
            <v>1658500</v>
          </cell>
          <cell r="AB152">
            <v>0</v>
          </cell>
          <cell r="AC152">
            <v>0</v>
          </cell>
        </row>
        <row r="153">
          <cell r="A153">
            <v>133</v>
          </cell>
          <cell r="B153" t="str">
            <v>Palm Avenue</v>
          </cell>
          <cell r="C153" t="str">
            <v>8th Street</v>
          </cell>
          <cell r="D153" t="str">
            <v>6th Street</v>
          </cell>
          <cell r="E153" t="str">
            <v>Beaumont</v>
          </cell>
          <cell r="F153" t="str">
            <v>No</v>
          </cell>
          <cell r="G153" t="str">
            <v>No</v>
          </cell>
          <cell r="H153" t="str">
            <v>No</v>
          </cell>
          <cell r="I153" t="str">
            <v>No</v>
          </cell>
          <cell r="J153" t="str">
            <v>Collector</v>
          </cell>
          <cell r="K153" t="str">
            <v>66 feet</v>
          </cell>
          <cell r="L153" t="str">
            <v>None</v>
          </cell>
          <cell r="M153">
            <v>2</v>
          </cell>
          <cell r="O153">
            <v>2</v>
          </cell>
          <cell r="P153">
            <v>1150</v>
          </cell>
          <cell r="Q153">
            <v>0.2178030303030303</v>
          </cell>
          <cell r="R153">
            <v>0.4356060606060606</v>
          </cell>
          <cell r="S153" t="str">
            <v>Terrain 2</v>
          </cell>
          <cell r="T153" t="str">
            <v>Land Use 2</v>
          </cell>
          <cell r="U153" t="str">
            <v>Yes</v>
          </cell>
          <cell r="V153">
            <v>1232500</v>
          </cell>
          <cell r="W153">
            <v>426000</v>
          </cell>
          <cell r="X153">
            <v>536884.4696969697</v>
          </cell>
          <cell r="Y153">
            <v>185568.18181818182</v>
          </cell>
          <cell r="Z153">
            <v>722452.6515151516</v>
          </cell>
          <cell r="AA153">
            <v>1658500</v>
          </cell>
          <cell r="AB153">
            <v>0</v>
          </cell>
          <cell r="AC153">
            <v>0</v>
          </cell>
        </row>
        <row r="154">
          <cell r="A154">
            <v>134</v>
          </cell>
          <cell r="B154" t="str">
            <v>Pennsylvania Avenue</v>
          </cell>
          <cell r="C154" t="str">
            <v>Oak Valley Parkway</v>
          </cell>
          <cell r="D154" t="str">
            <v>12th Street</v>
          </cell>
          <cell r="E154" t="str">
            <v>Beaumont</v>
          </cell>
          <cell r="F154" t="str">
            <v>No</v>
          </cell>
          <cell r="G154" t="str">
            <v>No</v>
          </cell>
          <cell r="H154" t="str">
            <v>No</v>
          </cell>
          <cell r="I154" t="str">
            <v>No</v>
          </cell>
          <cell r="J154" t="str">
            <v>Collector</v>
          </cell>
          <cell r="K154" t="str">
            <v>66 feet</v>
          </cell>
          <cell r="L154" t="str">
            <v>None</v>
          </cell>
          <cell r="M154">
            <v>2</v>
          </cell>
          <cell r="N154">
            <v>2</v>
          </cell>
          <cell r="O154">
            <v>0</v>
          </cell>
          <cell r="P154">
            <v>2450</v>
          </cell>
          <cell r="Q154">
            <v>0.4640151515151515</v>
          </cell>
          <cell r="R154">
            <v>0</v>
          </cell>
          <cell r="S154" t="str">
            <v>Terrain 1</v>
          </cell>
          <cell r="T154" t="str">
            <v>Land Use 2</v>
          </cell>
          <cell r="U154" t="str">
            <v>Yes</v>
          </cell>
          <cell r="V154">
            <v>797500</v>
          </cell>
          <cell r="W154">
            <v>426000</v>
          </cell>
          <cell r="X154">
            <v>0</v>
          </cell>
          <cell r="Y154">
            <v>0</v>
          </cell>
          <cell r="Z154">
            <v>0</v>
          </cell>
          <cell r="AA154">
            <v>1223500</v>
          </cell>
          <cell r="AB154">
            <v>0</v>
          </cell>
          <cell r="AC154">
            <v>0</v>
          </cell>
        </row>
        <row r="155">
          <cell r="A155">
            <v>135</v>
          </cell>
          <cell r="B155" t="str">
            <v>Pennsylvania Avenue</v>
          </cell>
          <cell r="C155" t="str">
            <v>12th Street</v>
          </cell>
          <cell r="D155" t="str">
            <v>8th Street</v>
          </cell>
          <cell r="E155" t="str">
            <v>Beaumont</v>
          </cell>
          <cell r="F155" t="str">
            <v>No</v>
          </cell>
          <cell r="G155" t="str">
            <v>No</v>
          </cell>
          <cell r="H155" t="str">
            <v>No</v>
          </cell>
          <cell r="I155" t="str">
            <v>No</v>
          </cell>
          <cell r="J155" t="str">
            <v>Secondary</v>
          </cell>
          <cell r="K155" t="str">
            <v>88 feet</v>
          </cell>
          <cell r="L155" t="str">
            <v>None</v>
          </cell>
          <cell r="M155">
            <v>4</v>
          </cell>
          <cell r="N155">
            <v>2</v>
          </cell>
          <cell r="O155">
            <v>2</v>
          </cell>
          <cell r="P155">
            <v>2800</v>
          </cell>
          <cell r="Q155">
            <v>0.5303030303030303</v>
          </cell>
          <cell r="R155">
            <v>1.0606060606060606</v>
          </cell>
          <cell r="S155" t="str">
            <v>Terrain 1</v>
          </cell>
          <cell r="T155" t="str">
            <v>Land Use 2</v>
          </cell>
          <cell r="U155" t="str">
            <v>Yes</v>
          </cell>
          <cell r="V155">
            <v>797500</v>
          </cell>
          <cell r="W155">
            <v>426000</v>
          </cell>
          <cell r="X155">
            <v>845833.3333333333</v>
          </cell>
          <cell r="Y155">
            <v>451818.1818181818</v>
          </cell>
          <cell r="Z155">
            <v>1297651.5151515151</v>
          </cell>
          <cell r="AA155">
            <v>1223500</v>
          </cell>
          <cell r="AB155">
            <v>0</v>
          </cell>
          <cell r="AC155">
            <v>0</v>
          </cell>
        </row>
        <row r="156">
          <cell r="A156">
            <v>136</v>
          </cell>
          <cell r="B156" t="str">
            <v>Pennsylvania Avenue</v>
          </cell>
          <cell r="C156" t="str">
            <v>8th Street</v>
          </cell>
          <cell r="D156" t="str">
            <v>6th Street</v>
          </cell>
          <cell r="E156" t="str">
            <v>Beaumont</v>
          </cell>
          <cell r="F156" t="str">
            <v>No</v>
          </cell>
          <cell r="G156" t="str">
            <v>No</v>
          </cell>
          <cell r="H156" t="str">
            <v>No</v>
          </cell>
          <cell r="I156" t="str">
            <v>No</v>
          </cell>
          <cell r="J156" t="str">
            <v>Secondary</v>
          </cell>
          <cell r="K156" t="str">
            <v>88 feet</v>
          </cell>
          <cell r="L156" t="str">
            <v>None</v>
          </cell>
          <cell r="M156">
            <v>4</v>
          </cell>
          <cell r="N156">
            <v>2</v>
          </cell>
          <cell r="O156">
            <v>2</v>
          </cell>
          <cell r="P156">
            <v>1200</v>
          </cell>
          <cell r="Q156">
            <v>0.22727272727272727</v>
          </cell>
          <cell r="R156">
            <v>0.45454545454545453</v>
          </cell>
          <cell r="S156" t="str">
            <v>Terrain 1</v>
          </cell>
          <cell r="T156" t="str">
            <v>Land Use 2</v>
          </cell>
          <cell r="U156" t="str">
            <v>Yes</v>
          </cell>
          <cell r="V156">
            <v>797500</v>
          </cell>
          <cell r="W156">
            <v>426000</v>
          </cell>
          <cell r="X156">
            <v>362500</v>
          </cell>
          <cell r="Y156">
            <v>193636.36363636362</v>
          </cell>
          <cell r="Z156">
            <v>556136.3636363636</v>
          </cell>
          <cell r="AA156">
            <v>1223500</v>
          </cell>
          <cell r="AB156">
            <v>0</v>
          </cell>
          <cell r="AC156">
            <v>0</v>
          </cell>
        </row>
        <row r="157">
          <cell r="A157">
            <v>137</v>
          </cell>
          <cell r="B157" t="str">
            <v>Pennsylvania Avenue</v>
          </cell>
          <cell r="C157" t="str">
            <v>6th Street</v>
          </cell>
          <cell r="D157" t="str">
            <v>3rd Street</v>
          </cell>
          <cell r="E157" t="str">
            <v>Beaumont</v>
          </cell>
          <cell r="F157" t="str">
            <v>No</v>
          </cell>
          <cell r="G157" t="str">
            <v>No</v>
          </cell>
          <cell r="H157" t="str">
            <v>No</v>
          </cell>
          <cell r="I157" t="str">
            <v>No</v>
          </cell>
          <cell r="J157" t="str">
            <v>Secondary</v>
          </cell>
          <cell r="K157" t="str">
            <v>88 feet</v>
          </cell>
          <cell r="L157" t="str">
            <v>None</v>
          </cell>
          <cell r="M157">
            <v>4</v>
          </cell>
          <cell r="N157">
            <v>2</v>
          </cell>
          <cell r="O157">
            <v>2</v>
          </cell>
          <cell r="P157">
            <v>1700</v>
          </cell>
          <cell r="Q157">
            <v>0.32196969696969696</v>
          </cell>
          <cell r="R157">
            <v>0.6439393939393939</v>
          </cell>
          <cell r="S157" t="str">
            <v>Terrain 1</v>
          </cell>
          <cell r="T157" t="str">
            <v>Land Use 2</v>
          </cell>
          <cell r="U157" t="str">
            <v>Yes</v>
          </cell>
          <cell r="V157">
            <v>797500</v>
          </cell>
          <cell r="W157">
            <v>426000</v>
          </cell>
          <cell r="X157">
            <v>513541.6666666666</v>
          </cell>
          <cell r="Y157">
            <v>274318.1818181818</v>
          </cell>
          <cell r="Z157">
            <v>787859.8484848484</v>
          </cell>
          <cell r="AA157">
            <v>1223500</v>
          </cell>
          <cell r="AB157">
            <v>0</v>
          </cell>
          <cell r="AC157">
            <v>0</v>
          </cell>
        </row>
        <row r="158">
          <cell r="A158">
            <v>137.1</v>
          </cell>
          <cell r="B158" t="str">
            <v>Pennsylvania Avenue</v>
          </cell>
          <cell r="C158" t="str">
            <v>6th Street</v>
          </cell>
          <cell r="D158" t="str">
            <v>I-10</v>
          </cell>
          <cell r="E158" t="str">
            <v>Beaumont</v>
          </cell>
          <cell r="F158" t="str">
            <v>No</v>
          </cell>
          <cell r="G158" t="str">
            <v>No</v>
          </cell>
          <cell r="H158" t="str">
            <v>No</v>
          </cell>
          <cell r="I158" t="str">
            <v>No</v>
          </cell>
          <cell r="J158" t="str">
            <v>Secondary</v>
          </cell>
          <cell r="K158" t="str">
            <v>88 feet</v>
          </cell>
          <cell r="L158" t="str">
            <v>None</v>
          </cell>
          <cell r="M158">
            <v>4</v>
          </cell>
          <cell r="N158">
            <v>2</v>
          </cell>
          <cell r="O158">
            <v>2</v>
          </cell>
          <cell r="P158">
            <v>800</v>
          </cell>
          <cell r="Q158">
            <v>0.15151515151515152</v>
          </cell>
          <cell r="R158">
            <v>0.30303030303030304</v>
          </cell>
          <cell r="S158" t="str">
            <v>Terrain 1</v>
          </cell>
          <cell r="T158" t="str">
            <v>Land Use 2</v>
          </cell>
          <cell r="U158" t="str">
            <v>Yes</v>
          </cell>
          <cell r="V158">
            <v>797500</v>
          </cell>
          <cell r="W158">
            <v>426000</v>
          </cell>
          <cell r="X158">
            <v>241666.6666666667</v>
          </cell>
          <cell r="Y158">
            <v>129090.90909090909</v>
          </cell>
          <cell r="Z158">
            <v>370757.5757575758</v>
          </cell>
          <cell r="AA158">
            <v>1223500</v>
          </cell>
          <cell r="AB158">
            <v>0</v>
          </cell>
          <cell r="AC158">
            <v>0</v>
          </cell>
        </row>
        <row r="159">
          <cell r="A159">
            <v>137.2</v>
          </cell>
          <cell r="B159" t="str">
            <v>Pennsylvania / I-10</v>
          </cell>
          <cell r="E159" t="str">
            <v>Beaumont</v>
          </cell>
          <cell r="F159" t="str">
            <v>Yes</v>
          </cell>
          <cell r="G159" t="str">
            <v>Beaumont</v>
          </cell>
          <cell r="H159" t="str">
            <v>No</v>
          </cell>
          <cell r="I159" t="str">
            <v>No</v>
          </cell>
          <cell r="J159" t="str">
            <v>Secondary</v>
          </cell>
          <cell r="K159" t="str">
            <v>88 feet</v>
          </cell>
          <cell r="L159" t="str">
            <v>None</v>
          </cell>
          <cell r="M159">
            <v>4</v>
          </cell>
          <cell r="N159">
            <v>2</v>
          </cell>
          <cell r="O159">
            <v>2</v>
          </cell>
          <cell r="P159">
            <v>1150</v>
          </cell>
          <cell r="Q159">
            <v>0.2178030303030303</v>
          </cell>
          <cell r="R159">
            <v>0.4356060606060606</v>
          </cell>
          <cell r="S159" t="str">
            <v>Interchange 2</v>
          </cell>
          <cell r="T159" t="str">
            <v>Land Use 2</v>
          </cell>
          <cell r="U159" t="str">
            <v>Yes</v>
          </cell>
          <cell r="V159">
            <v>14500000</v>
          </cell>
          <cell r="W159">
            <v>0</v>
          </cell>
          <cell r="X159">
            <v>14500000</v>
          </cell>
          <cell r="Z159">
            <v>14500000</v>
          </cell>
          <cell r="AA159">
            <v>14500000</v>
          </cell>
          <cell r="AB159">
            <v>0</v>
          </cell>
          <cell r="AC159">
            <v>0</v>
          </cell>
        </row>
        <row r="160">
          <cell r="A160">
            <v>138</v>
          </cell>
          <cell r="B160" t="str">
            <v>Pennsylvania Avenue</v>
          </cell>
          <cell r="C160" t="str">
            <v>3rd Street</v>
          </cell>
          <cell r="D160" t="str">
            <v>1st Street</v>
          </cell>
          <cell r="E160" t="str">
            <v>Beaumont</v>
          </cell>
          <cell r="F160" t="str">
            <v>No</v>
          </cell>
          <cell r="G160" t="str">
            <v>No</v>
          </cell>
          <cell r="H160" t="str">
            <v>No</v>
          </cell>
          <cell r="I160" t="str">
            <v>No</v>
          </cell>
          <cell r="J160" t="str">
            <v>Secondary</v>
          </cell>
          <cell r="K160" t="str">
            <v>88 feet</v>
          </cell>
          <cell r="L160" t="str">
            <v>None</v>
          </cell>
          <cell r="M160">
            <v>4</v>
          </cell>
          <cell r="N160">
            <v>2</v>
          </cell>
          <cell r="O160">
            <v>2</v>
          </cell>
          <cell r="P160">
            <v>1150</v>
          </cell>
          <cell r="Q160">
            <v>0.2178030303030303</v>
          </cell>
          <cell r="R160">
            <v>0.4356060606060606</v>
          </cell>
          <cell r="S160" t="str">
            <v>Terrain 1</v>
          </cell>
          <cell r="T160" t="str">
            <v>Land Use 2</v>
          </cell>
          <cell r="U160" t="str">
            <v>Yes</v>
          </cell>
          <cell r="V160">
            <v>797500</v>
          </cell>
          <cell r="W160">
            <v>426000</v>
          </cell>
          <cell r="X160">
            <v>347395.8333333333</v>
          </cell>
          <cell r="Y160">
            <v>185568.18181818182</v>
          </cell>
          <cell r="Z160">
            <v>532964.0151515151</v>
          </cell>
          <cell r="AA160">
            <v>1223500</v>
          </cell>
          <cell r="AB160">
            <v>0</v>
          </cell>
          <cell r="AC160">
            <v>0</v>
          </cell>
        </row>
        <row r="161">
          <cell r="A161">
            <v>139</v>
          </cell>
          <cell r="B161" t="str">
            <v>Cherry Avenue</v>
          </cell>
          <cell r="C161" t="str">
            <v>Brookside Avenue</v>
          </cell>
          <cell r="D161" t="str">
            <v>Cougar Way</v>
          </cell>
          <cell r="E161" t="str">
            <v>Beaumont</v>
          </cell>
          <cell r="F161" t="str">
            <v>No</v>
          </cell>
          <cell r="G161" t="str">
            <v>No</v>
          </cell>
          <cell r="H161" t="str">
            <v>No</v>
          </cell>
          <cell r="I161" t="str">
            <v>No</v>
          </cell>
          <cell r="J161" t="str">
            <v>Secondary</v>
          </cell>
          <cell r="K161" t="str">
            <v>88 feet</v>
          </cell>
          <cell r="L161" t="str">
            <v>None</v>
          </cell>
          <cell r="M161">
            <v>4</v>
          </cell>
          <cell r="O161">
            <v>4</v>
          </cell>
          <cell r="P161">
            <v>2800</v>
          </cell>
          <cell r="Q161">
            <v>0.5303030303030303</v>
          </cell>
          <cell r="R161">
            <v>2.121212121212121</v>
          </cell>
          <cell r="S161" t="str">
            <v>Terrain 2</v>
          </cell>
          <cell r="T161" t="str">
            <v>Land Use 2</v>
          </cell>
          <cell r="U161" t="str">
            <v>Yes</v>
          </cell>
          <cell r="V161">
            <v>1232500</v>
          </cell>
          <cell r="W161">
            <v>426000</v>
          </cell>
          <cell r="X161">
            <v>2614393.9393939395</v>
          </cell>
          <cell r="Y161">
            <v>903636.3636363636</v>
          </cell>
          <cell r="Z161">
            <v>3518030.303030303</v>
          </cell>
          <cell r="AA161">
            <v>1658500</v>
          </cell>
          <cell r="AB161">
            <v>0</v>
          </cell>
          <cell r="AC161">
            <v>0</v>
          </cell>
        </row>
        <row r="162">
          <cell r="A162">
            <v>140</v>
          </cell>
          <cell r="B162" t="str">
            <v>Cherry Avenue</v>
          </cell>
          <cell r="C162" t="str">
            <v>Cougar Way</v>
          </cell>
          <cell r="D162" t="str">
            <v>Oak Valley Parkway</v>
          </cell>
          <cell r="E162" t="str">
            <v>Beaumont</v>
          </cell>
          <cell r="F162" t="str">
            <v>No</v>
          </cell>
          <cell r="G162" t="str">
            <v>No</v>
          </cell>
          <cell r="H162" t="str">
            <v>No</v>
          </cell>
          <cell r="I162" t="str">
            <v>No</v>
          </cell>
          <cell r="J162" t="str">
            <v>Secondary</v>
          </cell>
          <cell r="K162" t="str">
            <v>88 feet</v>
          </cell>
          <cell r="L162" t="str">
            <v>None</v>
          </cell>
          <cell r="M162">
            <v>4</v>
          </cell>
          <cell r="O162">
            <v>4</v>
          </cell>
          <cell r="P162">
            <v>2600</v>
          </cell>
          <cell r="Q162">
            <v>0.49242424242424243</v>
          </cell>
          <cell r="R162">
            <v>1.9696969696969697</v>
          </cell>
          <cell r="S162" t="str">
            <v>Terrain 2</v>
          </cell>
          <cell r="T162" t="str">
            <v>Land Use 2</v>
          </cell>
          <cell r="U162" t="str">
            <v>Yes</v>
          </cell>
          <cell r="V162">
            <v>1232500</v>
          </cell>
          <cell r="W162">
            <v>426000</v>
          </cell>
          <cell r="X162">
            <v>2427651.515151515</v>
          </cell>
          <cell r="Y162">
            <v>839090.9090909091</v>
          </cell>
          <cell r="Z162">
            <v>3266742.4242424243</v>
          </cell>
          <cell r="AA162">
            <v>1658500</v>
          </cell>
          <cell r="AB162">
            <v>0</v>
          </cell>
          <cell r="AC162">
            <v>0</v>
          </cell>
        </row>
        <row r="163">
          <cell r="A163">
            <v>141</v>
          </cell>
          <cell r="B163" t="str">
            <v>Cherry Avenue</v>
          </cell>
          <cell r="C163" t="str">
            <v>Oak Valley Parkway</v>
          </cell>
          <cell r="D163" t="str">
            <v>12th Street</v>
          </cell>
          <cell r="E163" t="str">
            <v>Beaumont</v>
          </cell>
          <cell r="F163" t="str">
            <v>No</v>
          </cell>
          <cell r="G163" t="str">
            <v>No</v>
          </cell>
          <cell r="H163" t="str">
            <v>No</v>
          </cell>
          <cell r="I163" t="str">
            <v>No</v>
          </cell>
          <cell r="J163" t="str">
            <v>Secondary</v>
          </cell>
          <cell r="K163" t="str">
            <v>88 feet</v>
          </cell>
          <cell r="L163" t="str">
            <v>None</v>
          </cell>
          <cell r="M163">
            <v>4</v>
          </cell>
          <cell r="O163">
            <v>4</v>
          </cell>
          <cell r="P163">
            <v>2450</v>
          </cell>
          <cell r="Q163">
            <v>0.4640151515151515</v>
          </cell>
          <cell r="R163">
            <v>1.856060606060606</v>
          </cell>
          <cell r="S163" t="str">
            <v>Terrain 2</v>
          </cell>
          <cell r="T163" t="str">
            <v>Land Use 2</v>
          </cell>
          <cell r="U163" t="str">
            <v>Yes</v>
          </cell>
          <cell r="V163">
            <v>1232500</v>
          </cell>
          <cell r="W163">
            <v>426000</v>
          </cell>
          <cell r="X163">
            <v>2287594.696969697</v>
          </cell>
          <cell r="Y163">
            <v>790681.8181818181</v>
          </cell>
          <cell r="Z163">
            <v>3078276.5151515147</v>
          </cell>
          <cell r="AA163">
            <v>1658500</v>
          </cell>
          <cell r="AB163">
            <v>0</v>
          </cell>
          <cell r="AC163">
            <v>0</v>
          </cell>
        </row>
        <row r="164">
          <cell r="A164">
            <v>142</v>
          </cell>
          <cell r="B164" t="str">
            <v>Starlight Avenue</v>
          </cell>
          <cell r="C164" t="str">
            <v>Cougar Way</v>
          </cell>
          <cell r="D164" t="str">
            <v>Oak Valley Parkway</v>
          </cell>
          <cell r="E164" t="str">
            <v>Beaumont</v>
          </cell>
          <cell r="F164" t="str">
            <v>No</v>
          </cell>
          <cell r="G164" t="str">
            <v>No</v>
          </cell>
          <cell r="H164" t="str">
            <v>No</v>
          </cell>
          <cell r="I164" t="str">
            <v>No</v>
          </cell>
          <cell r="J164" t="str">
            <v>Collector</v>
          </cell>
          <cell r="K164" t="str">
            <v>66 feet</v>
          </cell>
          <cell r="L164" t="str">
            <v>None</v>
          </cell>
          <cell r="M164">
            <v>2</v>
          </cell>
          <cell r="O164">
            <v>2</v>
          </cell>
          <cell r="P164">
            <v>3450</v>
          </cell>
          <cell r="Q164">
            <v>0.6534090909090909</v>
          </cell>
          <cell r="R164">
            <v>1.3068181818181819</v>
          </cell>
          <cell r="S164" t="str">
            <v>Terrain 2</v>
          </cell>
          <cell r="T164" t="str">
            <v>Land Use 2</v>
          </cell>
          <cell r="U164" t="str">
            <v>Yes</v>
          </cell>
          <cell r="V164">
            <v>1232500</v>
          </cell>
          <cell r="W164">
            <v>426000</v>
          </cell>
          <cell r="X164">
            <v>1610653.4090909092</v>
          </cell>
          <cell r="Y164">
            <v>556704.5454545455</v>
          </cell>
          <cell r="Z164">
            <v>2167357.9545454546</v>
          </cell>
          <cell r="AA164">
            <v>1658500</v>
          </cell>
          <cell r="AB164">
            <v>0</v>
          </cell>
          <cell r="AC164">
            <v>0</v>
          </cell>
        </row>
        <row r="165">
          <cell r="A165">
            <v>143</v>
          </cell>
          <cell r="B165" t="str">
            <v>Starlight Avenue</v>
          </cell>
          <cell r="C165" t="str">
            <v>Oak Valley Parkway</v>
          </cell>
          <cell r="D165" t="str">
            <v>Xenia Avenue</v>
          </cell>
          <cell r="E165" t="str">
            <v>Beaumont</v>
          </cell>
          <cell r="F165" t="str">
            <v>No</v>
          </cell>
          <cell r="G165" t="str">
            <v>No</v>
          </cell>
          <cell r="H165" t="str">
            <v>No</v>
          </cell>
          <cell r="I165" t="str">
            <v>No</v>
          </cell>
          <cell r="J165" t="str">
            <v>Collector</v>
          </cell>
          <cell r="K165" t="str">
            <v>66 feet</v>
          </cell>
          <cell r="L165" t="str">
            <v>None</v>
          </cell>
          <cell r="M165">
            <v>2</v>
          </cell>
          <cell r="O165">
            <v>2</v>
          </cell>
          <cell r="P165">
            <v>4100</v>
          </cell>
          <cell r="Q165">
            <v>0.7765151515151515</v>
          </cell>
          <cell r="R165">
            <v>1.553030303030303</v>
          </cell>
          <cell r="S165" t="str">
            <v>Terrain 2</v>
          </cell>
          <cell r="T165" t="str">
            <v>Land Use 2</v>
          </cell>
          <cell r="U165" t="str">
            <v>Yes</v>
          </cell>
          <cell r="V165">
            <v>1232500</v>
          </cell>
          <cell r="W165">
            <v>426000</v>
          </cell>
          <cell r="X165">
            <v>1914109.8484848484</v>
          </cell>
          <cell r="Y165">
            <v>661590.9090909091</v>
          </cell>
          <cell r="Z165">
            <v>2575700.7575757573</v>
          </cell>
          <cell r="AA165">
            <v>1658500</v>
          </cell>
          <cell r="AB165">
            <v>0</v>
          </cell>
          <cell r="AC165">
            <v>0</v>
          </cell>
        </row>
        <row r="166">
          <cell r="A166">
            <v>144</v>
          </cell>
          <cell r="B166" t="str">
            <v>Starlight Avenue</v>
          </cell>
          <cell r="C166" t="str">
            <v>Xenia Avenue</v>
          </cell>
          <cell r="D166" t="str">
            <v>Highland Springs Avenue</v>
          </cell>
          <cell r="E166" t="str">
            <v>Beaumont</v>
          </cell>
          <cell r="F166" t="str">
            <v>No</v>
          </cell>
          <cell r="G166" t="str">
            <v>No</v>
          </cell>
          <cell r="H166" t="str">
            <v>No</v>
          </cell>
          <cell r="I166" t="str">
            <v>No</v>
          </cell>
          <cell r="J166" t="str">
            <v>Collector</v>
          </cell>
          <cell r="K166" t="str">
            <v>66 feet</v>
          </cell>
          <cell r="L166" t="str">
            <v>None</v>
          </cell>
          <cell r="M166">
            <v>2</v>
          </cell>
          <cell r="O166">
            <v>2</v>
          </cell>
          <cell r="P166">
            <v>2500</v>
          </cell>
          <cell r="Q166">
            <v>0.4734848484848485</v>
          </cell>
          <cell r="R166">
            <v>0.946969696969697</v>
          </cell>
          <cell r="S166" t="str">
            <v>Terrain 2</v>
          </cell>
          <cell r="T166" t="str">
            <v>Land Use 2</v>
          </cell>
          <cell r="U166" t="str">
            <v>Yes</v>
          </cell>
          <cell r="V166">
            <v>1232500</v>
          </cell>
          <cell r="W166">
            <v>426000</v>
          </cell>
          <cell r="X166">
            <v>1167140.1515151516</v>
          </cell>
          <cell r="Y166">
            <v>403409.09090909094</v>
          </cell>
          <cell r="Z166">
            <v>1570549.2424242427</v>
          </cell>
          <cell r="AA166">
            <v>1658500</v>
          </cell>
          <cell r="AB166">
            <v>0</v>
          </cell>
          <cell r="AC166">
            <v>0</v>
          </cell>
        </row>
        <row r="167">
          <cell r="A167">
            <v>145</v>
          </cell>
          <cell r="B167" t="str">
            <v>Xenia Avenue</v>
          </cell>
          <cell r="C167" t="str">
            <v>Starlight Avenue</v>
          </cell>
          <cell r="D167" t="str">
            <v>8th Street</v>
          </cell>
          <cell r="E167" t="str">
            <v>Beaumont</v>
          </cell>
          <cell r="F167" t="str">
            <v>No</v>
          </cell>
          <cell r="G167" t="str">
            <v>No</v>
          </cell>
          <cell r="H167" t="str">
            <v>No</v>
          </cell>
          <cell r="I167" t="str">
            <v>No</v>
          </cell>
          <cell r="J167" t="str">
            <v>New</v>
          </cell>
          <cell r="K167" t="e">
            <v>#N/A</v>
          </cell>
          <cell r="L167" t="e">
            <v>#N/A</v>
          </cell>
          <cell r="M167">
            <v>0</v>
          </cell>
          <cell r="N167">
            <v>0</v>
          </cell>
          <cell r="O167">
            <v>0</v>
          </cell>
          <cell r="P167">
            <v>1300</v>
          </cell>
          <cell r="Q167">
            <v>0.24621212121212122</v>
          </cell>
          <cell r="R167">
            <v>0</v>
          </cell>
          <cell r="S167" t="str">
            <v>Terrain 2</v>
          </cell>
          <cell r="T167" t="str">
            <v>Land Use 2</v>
          </cell>
          <cell r="U167" t="str">
            <v>Yes</v>
          </cell>
          <cell r="V167">
            <v>1232500</v>
          </cell>
          <cell r="W167">
            <v>426000</v>
          </cell>
          <cell r="X167">
            <v>0</v>
          </cell>
          <cell r="Y167">
            <v>0</v>
          </cell>
          <cell r="Z167">
            <v>0</v>
          </cell>
          <cell r="AA167">
            <v>1658500</v>
          </cell>
          <cell r="AB167">
            <v>0</v>
          </cell>
          <cell r="AC167">
            <v>0</v>
          </cell>
        </row>
        <row r="168">
          <cell r="A168">
            <v>146</v>
          </cell>
          <cell r="B168" t="str">
            <v>Xenia Avenue</v>
          </cell>
          <cell r="C168" t="str">
            <v>8th Street</v>
          </cell>
          <cell r="D168" t="str">
            <v>6th Street</v>
          </cell>
          <cell r="E168" t="str">
            <v>Beaumont</v>
          </cell>
          <cell r="F168" t="str">
            <v>No</v>
          </cell>
          <cell r="G168" t="str">
            <v>No</v>
          </cell>
          <cell r="H168" t="str">
            <v>No</v>
          </cell>
          <cell r="I168" t="str">
            <v>No</v>
          </cell>
          <cell r="J168" t="str">
            <v>Collector</v>
          </cell>
          <cell r="K168" t="str">
            <v>66 feet</v>
          </cell>
          <cell r="L168" t="str">
            <v>None</v>
          </cell>
          <cell r="M168">
            <v>2</v>
          </cell>
          <cell r="N168">
            <v>2</v>
          </cell>
          <cell r="O168">
            <v>0</v>
          </cell>
          <cell r="P168">
            <v>1150</v>
          </cell>
          <cell r="Q168">
            <v>0.2178030303030303</v>
          </cell>
          <cell r="R168">
            <v>0</v>
          </cell>
          <cell r="S168" t="str">
            <v>Terrain 2</v>
          </cell>
          <cell r="T168" t="str">
            <v>Land Use 2</v>
          </cell>
          <cell r="U168" t="str">
            <v>Yes</v>
          </cell>
          <cell r="V168">
            <v>1232500</v>
          </cell>
          <cell r="W168">
            <v>426000</v>
          </cell>
          <cell r="X168">
            <v>0</v>
          </cell>
          <cell r="Y168">
            <v>0</v>
          </cell>
          <cell r="Z168">
            <v>0</v>
          </cell>
          <cell r="AA168">
            <v>1658500</v>
          </cell>
          <cell r="AB168">
            <v>0</v>
          </cell>
          <cell r="AC168">
            <v>0</v>
          </cell>
        </row>
        <row r="169">
          <cell r="A169">
            <v>147</v>
          </cell>
          <cell r="B169" t="str">
            <v>Highland Springs Avenue</v>
          </cell>
          <cell r="C169" t="str">
            <v>Cherry Valley Boulevard</v>
          </cell>
          <cell r="D169" t="str">
            <v>Brookside Avenue</v>
          </cell>
          <cell r="E169" t="str">
            <v>Banning / Beaumont</v>
          </cell>
          <cell r="F169" t="str">
            <v>Yes</v>
          </cell>
          <cell r="G169" t="str">
            <v>Beaumont</v>
          </cell>
          <cell r="H169" t="str">
            <v>No</v>
          </cell>
          <cell r="I169" t="str">
            <v>No</v>
          </cell>
          <cell r="J169" t="str">
            <v>Urban Arterial</v>
          </cell>
          <cell r="K169" t="str">
            <v>134 feet</v>
          </cell>
          <cell r="L169" t="str">
            <v>Curbed/Painted</v>
          </cell>
          <cell r="M169">
            <v>6</v>
          </cell>
          <cell r="O169">
            <v>6</v>
          </cell>
          <cell r="P169">
            <v>1000</v>
          </cell>
          <cell r="Q169">
            <v>0.1893939393939394</v>
          </cell>
          <cell r="R169">
            <v>1.1363636363636362</v>
          </cell>
          <cell r="S169" t="str">
            <v>Terrain 1</v>
          </cell>
          <cell r="T169" t="str">
            <v>Land Use 2</v>
          </cell>
          <cell r="U169" t="str">
            <v>Yes</v>
          </cell>
          <cell r="V169">
            <v>797500</v>
          </cell>
          <cell r="W169">
            <v>426000</v>
          </cell>
          <cell r="X169">
            <v>906249.9999999999</v>
          </cell>
          <cell r="Y169">
            <v>484090.90909090906</v>
          </cell>
          <cell r="Z169">
            <v>1390340.909090909</v>
          </cell>
          <cell r="AA169">
            <v>1223500</v>
          </cell>
          <cell r="AB169">
            <v>0</v>
          </cell>
          <cell r="AC169">
            <v>0</v>
          </cell>
        </row>
        <row r="170">
          <cell r="A170">
            <v>148</v>
          </cell>
          <cell r="B170" t="str">
            <v>Highland Springs Avenue</v>
          </cell>
          <cell r="C170" t="str">
            <v>Brookside Avenue</v>
          </cell>
          <cell r="D170" t="str">
            <v>Cougar Way</v>
          </cell>
          <cell r="E170" t="str">
            <v>Banning / Beaumont</v>
          </cell>
          <cell r="F170" t="str">
            <v>Yes</v>
          </cell>
          <cell r="G170" t="str">
            <v>Beaumont</v>
          </cell>
          <cell r="H170" t="str">
            <v>No</v>
          </cell>
          <cell r="I170" t="str">
            <v>No</v>
          </cell>
          <cell r="J170" t="str">
            <v>Urban Arterial</v>
          </cell>
          <cell r="K170" t="str">
            <v>134 feet</v>
          </cell>
          <cell r="L170" t="str">
            <v>Curbed/Painted</v>
          </cell>
          <cell r="M170">
            <v>6</v>
          </cell>
          <cell r="N170">
            <v>2</v>
          </cell>
          <cell r="O170">
            <v>4</v>
          </cell>
          <cell r="P170">
            <v>2300</v>
          </cell>
          <cell r="Q170">
            <v>0.4356060606060606</v>
          </cell>
          <cell r="R170">
            <v>1.7424242424242424</v>
          </cell>
          <cell r="S170" t="str">
            <v>Terrain 1</v>
          </cell>
          <cell r="T170" t="str">
            <v>Land Use 2</v>
          </cell>
          <cell r="U170" t="str">
            <v>Yes</v>
          </cell>
          <cell r="V170">
            <v>797500</v>
          </cell>
          <cell r="W170">
            <v>426000</v>
          </cell>
          <cell r="X170">
            <v>1389583.3333333333</v>
          </cell>
          <cell r="Y170">
            <v>742272.7272727273</v>
          </cell>
          <cell r="Z170">
            <v>2131856.0606060605</v>
          </cell>
          <cell r="AA170">
            <v>1223500</v>
          </cell>
          <cell r="AB170">
            <v>0</v>
          </cell>
          <cell r="AC170">
            <v>0</v>
          </cell>
        </row>
        <row r="171">
          <cell r="A171">
            <v>149</v>
          </cell>
          <cell r="B171" t="str">
            <v>Highland Springs Avenue</v>
          </cell>
          <cell r="C171" t="str">
            <v>Cougar Way</v>
          </cell>
          <cell r="D171" t="str">
            <v>Oak Valley Parkway</v>
          </cell>
          <cell r="E171" t="str">
            <v>Banning / Beaumont</v>
          </cell>
          <cell r="F171" t="str">
            <v>Yes</v>
          </cell>
          <cell r="G171" t="str">
            <v>Beaumont</v>
          </cell>
          <cell r="H171" t="str">
            <v>No</v>
          </cell>
          <cell r="I171" t="str">
            <v>No</v>
          </cell>
          <cell r="J171" t="str">
            <v>Urban Arterial</v>
          </cell>
          <cell r="K171" t="str">
            <v>134 feet</v>
          </cell>
          <cell r="L171" t="str">
            <v>Curbed/Painted</v>
          </cell>
          <cell r="M171">
            <v>6</v>
          </cell>
          <cell r="N171">
            <v>2</v>
          </cell>
          <cell r="O171">
            <v>4</v>
          </cell>
          <cell r="P171">
            <v>4400</v>
          </cell>
          <cell r="Q171">
            <v>0.8333333333333334</v>
          </cell>
          <cell r="R171">
            <v>3.3333333333333335</v>
          </cell>
          <cell r="S171" t="str">
            <v>Terrain 1</v>
          </cell>
          <cell r="T171" t="str">
            <v>Land Use 2</v>
          </cell>
          <cell r="U171" t="str">
            <v>Yes</v>
          </cell>
          <cell r="V171">
            <v>797500</v>
          </cell>
          <cell r="W171">
            <v>426000</v>
          </cell>
          <cell r="X171">
            <v>2658333.3333333335</v>
          </cell>
          <cell r="Y171">
            <v>1420000</v>
          </cell>
          <cell r="Z171">
            <v>4078333.3333333335</v>
          </cell>
          <cell r="AA171">
            <v>1223500</v>
          </cell>
          <cell r="AB171">
            <v>0</v>
          </cell>
          <cell r="AC171">
            <v>0</v>
          </cell>
        </row>
        <row r="172">
          <cell r="A172">
            <v>150</v>
          </cell>
          <cell r="B172" t="str">
            <v>Highland Springs Avenue</v>
          </cell>
          <cell r="C172" t="str">
            <v>Oak Valley Parkway</v>
          </cell>
          <cell r="D172" t="str">
            <v>Starlight Avenue</v>
          </cell>
          <cell r="E172" t="str">
            <v>Banning / Beaumont</v>
          </cell>
          <cell r="F172" t="str">
            <v>Yes</v>
          </cell>
          <cell r="G172" t="str">
            <v>Beaumont</v>
          </cell>
          <cell r="H172" t="str">
            <v>No</v>
          </cell>
          <cell r="I172" t="str">
            <v>No</v>
          </cell>
          <cell r="J172" t="str">
            <v>Urban Arterial</v>
          </cell>
          <cell r="K172" t="str">
            <v>134 feet</v>
          </cell>
          <cell r="L172" t="str">
            <v>Curbed/Painted</v>
          </cell>
          <cell r="M172">
            <v>6</v>
          </cell>
          <cell r="N172">
            <v>2</v>
          </cell>
          <cell r="O172">
            <v>4</v>
          </cell>
          <cell r="P172">
            <v>2400</v>
          </cell>
          <cell r="Q172">
            <v>0.45454545454545453</v>
          </cell>
          <cell r="R172">
            <v>1.8181818181818181</v>
          </cell>
          <cell r="S172" t="str">
            <v>Terrain 1</v>
          </cell>
          <cell r="T172" t="str">
            <v>Land Use 2</v>
          </cell>
          <cell r="U172" t="str">
            <v>Yes</v>
          </cell>
          <cell r="V172">
            <v>797500</v>
          </cell>
          <cell r="W172">
            <v>426000</v>
          </cell>
          <cell r="X172">
            <v>1450000</v>
          </cell>
          <cell r="Y172">
            <v>774545.4545454545</v>
          </cell>
          <cell r="Z172">
            <v>2224545.4545454546</v>
          </cell>
          <cell r="AA172">
            <v>1223500</v>
          </cell>
          <cell r="AB172">
            <v>0</v>
          </cell>
          <cell r="AC172">
            <v>0</v>
          </cell>
        </row>
        <row r="173">
          <cell r="A173">
            <v>151</v>
          </cell>
          <cell r="B173" t="str">
            <v>Highland Springs Avenue</v>
          </cell>
          <cell r="C173" t="str">
            <v>Starlight Avenue</v>
          </cell>
          <cell r="D173" t="str">
            <v>8th Street</v>
          </cell>
          <cell r="E173" t="str">
            <v>Banning / Beaumont</v>
          </cell>
          <cell r="F173" t="str">
            <v>Yes</v>
          </cell>
          <cell r="G173" t="str">
            <v>Beaumont</v>
          </cell>
          <cell r="H173" t="str">
            <v>No</v>
          </cell>
          <cell r="I173" t="str">
            <v>No</v>
          </cell>
          <cell r="J173" t="str">
            <v>Urban Arterial</v>
          </cell>
          <cell r="K173" t="str">
            <v>134 feet</v>
          </cell>
          <cell r="L173" t="str">
            <v>Curbed/Painted</v>
          </cell>
          <cell r="M173">
            <v>6</v>
          </cell>
          <cell r="N173">
            <v>2</v>
          </cell>
          <cell r="O173">
            <v>4</v>
          </cell>
          <cell r="P173">
            <v>1600</v>
          </cell>
          <cell r="Q173">
            <v>0.30303030303030304</v>
          </cell>
          <cell r="R173">
            <v>1.2121212121212122</v>
          </cell>
          <cell r="S173" t="str">
            <v>Terrain 1</v>
          </cell>
          <cell r="T173" t="str">
            <v>Land Use 2</v>
          </cell>
          <cell r="U173" t="str">
            <v>Yes</v>
          </cell>
          <cell r="V173">
            <v>797500</v>
          </cell>
          <cell r="W173">
            <v>426000</v>
          </cell>
          <cell r="X173">
            <v>966666.6666666667</v>
          </cell>
          <cell r="Y173">
            <v>516363.63636363635</v>
          </cell>
          <cell r="Z173">
            <v>1483030.3030303032</v>
          </cell>
          <cell r="AA173">
            <v>1223500</v>
          </cell>
          <cell r="AB173">
            <v>0</v>
          </cell>
          <cell r="AC173">
            <v>0</v>
          </cell>
        </row>
        <row r="174">
          <cell r="A174">
            <v>152</v>
          </cell>
          <cell r="B174" t="str">
            <v>Highland Springs Avenue</v>
          </cell>
          <cell r="C174" t="str">
            <v>8th Street</v>
          </cell>
          <cell r="D174" t="str">
            <v>6th Street</v>
          </cell>
          <cell r="E174" t="str">
            <v>Banning / Beaumont</v>
          </cell>
          <cell r="F174" t="str">
            <v>Yes</v>
          </cell>
          <cell r="G174" t="str">
            <v>Beaumont</v>
          </cell>
          <cell r="H174" t="str">
            <v>No</v>
          </cell>
          <cell r="I174" t="str">
            <v>No</v>
          </cell>
          <cell r="J174" t="str">
            <v>Augmented Major</v>
          </cell>
          <cell r="K174" t="str">
            <v>110 feet</v>
          </cell>
          <cell r="L174" t="str">
            <v>Painted</v>
          </cell>
          <cell r="M174">
            <v>6</v>
          </cell>
          <cell r="N174">
            <v>2</v>
          </cell>
          <cell r="O174">
            <v>4</v>
          </cell>
          <cell r="P174">
            <v>1250</v>
          </cell>
          <cell r="Q174">
            <v>0.23674242424242425</v>
          </cell>
          <cell r="R174">
            <v>0.946969696969697</v>
          </cell>
          <cell r="S174" t="str">
            <v>Terrain 1</v>
          </cell>
          <cell r="T174" t="str">
            <v>Land Use 2</v>
          </cell>
          <cell r="U174" t="str">
            <v>Yes</v>
          </cell>
          <cell r="V174">
            <v>797500</v>
          </cell>
          <cell r="W174">
            <v>426000</v>
          </cell>
          <cell r="X174">
            <v>755208.3333333334</v>
          </cell>
          <cell r="Y174">
            <v>403409.09090909094</v>
          </cell>
          <cell r="Z174">
            <v>1158617.4242424243</v>
          </cell>
          <cell r="AA174">
            <v>1223500</v>
          </cell>
          <cell r="AB174">
            <v>0</v>
          </cell>
          <cell r="AC174">
            <v>0</v>
          </cell>
        </row>
        <row r="175">
          <cell r="A175">
            <v>153</v>
          </cell>
          <cell r="B175" t="str">
            <v>Highland Springs Avenue</v>
          </cell>
          <cell r="C175" t="str">
            <v>6th Street</v>
          </cell>
          <cell r="D175" t="str">
            <v>2nd</v>
          </cell>
          <cell r="E175" t="str">
            <v>Banning / Beaumont</v>
          </cell>
          <cell r="F175" t="str">
            <v>Yes</v>
          </cell>
          <cell r="G175" t="str">
            <v>Beaumont</v>
          </cell>
          <cell r="H175" t="str">
            <v>No</v>
          </cell>
          <cell r="I175" t="str">
            <v>No</v>
          </cell>
          <cell r="J175" t="str">
            <v>Urban Arterial</v>
          </cell>
          <cell r="K175" t="str">
            <v>134 feet</v>
          </cell>
          <cell r="L175" t="str">
            <v>Curbed/Painted</v>
          </cell>
          <cell r="M175">
            <v>6</v>
          </cell>
          <cell r="N175">
            <v>4</v>
          </cell>
          <cell r="O175">
            <v>2</v>
          </cell>
          <cell r="P175">
            <v>2250</v>
          </cell>
          <cell r="Q175">
            <v>0.42613636363636365</v>
          </cell>
          <cell r="R175">
            <v>0.8522727272727273</v>
          </cell>
          <cell r="S175" t="str">
            <v>Terrain 1</v>
          </cell>
          <cell r="T175" t="str">
            <v>Land Use 2</v>
          </cell>
          <cell r="U175" t="str">
            <v>Yes</v>
          </cell>
          <cell r="V175">
            <v>797500</v>
          </cell>
          <cell r="W175">
            <v>426000</v>
          </cell>
          <cell r="X175">
            <v>679687.5</v>
          </cell>
          <cell r="Y175">
            <v>363068.1818181818</v>
          </cell>
          <cell r="Z175">
            <v>1042755.6818181819</v>
          </cell>
          <cell r="AA175">
            <v>1223500</v>
          </cell>
          <cell r="AB175">
            <v>0</v>
          </cell>
          <cell r="AC175">
            <v>0</v>
          </cell>
        </row>
        <row r="176">
          <cell r="A176">
            <v>153.1</v>
          </cell>
          <cell r="B176" t="str">
            <v>Highland Springs Avenue</v>
          </cell>
          <cell r="C176" t="str">
            <v>6th Street</v>
          </cell>
          <cell r="D176" t="str">
            <v>I-10 Interchange</v>
          </cell>
          <cell r="E176" t="str">
            <v>Banning / Beaumont</v>
          </cell>
          <cell r="F176" t="str">
            <v>Yes</v>
          </cell>
          <cell r="G176" t="str">
            <v>Beaumont</v>
          </cell>
          <cell r="H176" t="str">
            <v>No</v>
          </cell>
          <cell r="I176" t="str">
            <v>No</v>
          </cell>
          <cell r="J176" t="str">
            <v>Urban Arterial</v>
          </cell>
          <cell r="K176" t="str">
            <v>134 feet</v>
          </cell>
          <cell r="L176" t="str">
            <v>Curbed/Painted</v>
          </cell>
          <cell r="M176">
            <v>6</v>
          </cell>
          <cell r="N176">
            <v>4</v>
          </cell>
          <cell r="O176">
            <v>2</v>
          </cell>
          <cell r="P176">
            <v>1000</v>
          </cell>
          <cell r="Q176">
            <v>0.1893939393939394</v>
          </cell>
          <cell r="R176">
            <v>0.3787878787878788</v>
          </cell>
          <cell r="S176" t="str">
            <v>Terrain 1</v>
          </cell>
          <cell r="T176" t="str">
            <v>Land Use 2</v>
          </cell>
          <cell r="U176" t="str">
            <v>Yes</v>
          </cell>
          <cell r="V176">
            <v>797500</v>
          </cell>
          <cell r="W176">
            <v>426000</v>
          </cell>
          <cell r="X176">
            <v>302083.3333333333</v>
          </cell>
          <cell r="Y176">
            <v>161363.63636363635</v>
          </cell>
          <cell r="Z176">
            <v>463446.96969696967</v>
          </cell>
          <cell r="AA176">
            <v>1223500</v>
          </cell>
          <cell r="AB176">
            <v>0</v>
          </cell>
          <cell r="AC176">
            <v>0</v>
          </cell>
        </row>
        <row r="177">
          <cell r="A177">
            <v>153.2</v>
          </cell>
          <cell r="B177" t="str">
            <v>Highland Springs / I-10</v>
          </cell>
          <cell r="E177" t="str">
            <v>Banning / Beaumont</v>
          </cell>
          <cell r="F177" t="str">
            <v>Yes</v>
          </cell>
          <cell r="G177" t="str">
            <v>Beaumont</v>
          </cell>
          <cell r="H177" t="str">
            <v>No</v>
          </cell>
          <cell r="I177" t="str">
            <v>No</v>
          </cell>
          <cell r="J177" t="str">
            <v>Urban Arterial</v>
          </cell>
          <cell r="K177" t="str">
            <v>134 feet</v>
          </cell>
          <cell r="L177" t="str">
            <v>Curbed/Painted</v>
          </cell>
          <cell r="M177">
            <v>6</v>
          </cell>
          <cell r="N177">
            <v>4</v>
          </cell>
          <cell r="O177">
            <v>2</v>
          </cell>
          <cell r="S177" t="str">
            <v>Interchange 2</v>
          </cell>
          <cell r="T177" t="str">
            <v>Land Use 2</v>
          </cell>
          <cell r="U177" t="str">
            <v>Yes</v>
          </cell>
          <cell r="V177">
            <v>14500000</v>
          </cell>
          <cell r="W177">
            <v>0</v>
          </cell>
          <cell r="X177">
            <v>14500000</v>
          </cell>
          <cell r="Y177">
            <v>0</v>
          </cell>
          <cell r="Z177">
            <v>14500000</v>
          </cell>
          <cell r="AA177">
            <v>14500000</v>
          </cell>
          <cell r="AB177">
            <v>0</v>
          </cell>
          <cell r="AC177">
            <v>0</v>
          </cell>
        </row>
        <row r="178">
          <cell r="A178">
            <v>153.3</v>
          </cell>
          <cell r="B178" t="str">
            <v>Highland Springs Avenue</v>
          </cell>
          <cell r="C178" t="str">
            <v>I-10 Interchange</v>
          </cell>
          <cell r="D178" t="str">
            <v>2nd Street</v>
          </cell>
          <cell r="E178" t="str">
            <v>Banning / Beaumont</v>
          </cell>
          <cell r="F178" t="str">
            <v>Yes</v>
          </cell>
          <cell r="G178" t="str">
            <v>Beaumont</v>
          </cell>
          <cell r="H178" t="str">
            <v>No</v>
          </cell>
          <cell r="I178" t="str">
            <v>No</v>
          </cell>
          <cell r="J178" t="str">
            <v>Urban Arterial</v>
          </cell>
          <cell r="K178" t="str">
            <v>134 feet</v>
          </cell>
          <cell r="L178" t="str">
            <v>Curbed/Painted</v>
          </cell>
          <cell r="M178">
            <v>6</v>
          </cell>
          <cell r="N178">
            <v>4</v>
          </cell>
          <cell r="O178">
            <v>2</v>
          </cell>
          <cell r="P178">
            <v>1100</v>
          </cell>
          <cell r="Q178">
            <v>0.20833333333333334</v>
          </cell>
          <cell r="S178" t="str">
            <v>Terrain 1</v>
          </cell>
          <cell r="T178" t="str">
            <v>Land Use 2</v>
          </cell>
          <cell r="U178" t="str">
            <v>Yes</v>
          </cell>
          <cell r="V178">
            <v>797500</v>
          </cell>
          <cell r="W178">
            <v>426000</v>
          </cell>
          <cell r="X178">
            <v>0</v>
          </cell>
          <cell r="Y178">
            <v>0</v>
          </cell>
          <cell r="Z178">
            <v>0</v>
          </cell>
          <cell r="AA178">
            <v>1223500</v>
          </cell>
          <cell r="AB178">
            <v>0</v>
          </cell>
          <cell r="AC178">
            <v>0</v>
          </cell>
        </row>
        <row r="179">
          <cell r="A179">
            <v>154</v>
          </cell>
          <cell r="B179" t="str">
            <v>Highland Springs Avenue</v>
          </cell>
          <cell r="C179" t="str">
            <v>2nd</v>
          </cell>
          <cell r="D179" t="str">
            <v>1st Street</v>
          </cell>
          <cell r="E179" t="str">
            <v>Banning / Beaumont</v>
          </cell>
          <cell r="F179" t="str">
            <v>Yes</v>
          </cell>
          <cell r="G179" t="str">
            <v>Beaumont</v>
          </cell>
          <cell r="H179" t="str">
            <v>No</v>
          </cell>
          <cell r="I179" t="str">
            <v>No</v>
          </cell>
          <cell r="J179" t="str">
            <v>Urban Arterial</v>
          </cell>
          <cell r="K179" t="str">
            <v>134 feet</v>
          </cell>
          <cell r="L179" t="str">
            <v>Curbed/Painted</v>
          </cell>
          <cell r="M179">
            <v>6</v>
          </cell>
          <cell r="O179">
            <v>6</v>
          </cell>
          <cell r="P179">
            <v>600</v>
          </cell>
          <cell r="Q179">
            <v>0.11363636363636363</v>
          </cell>
          <cell r="R179">
            <v>0.6818181818181818</v>
          </cell>
          <cell r="S179" t="str">
            <v>Terrain 1</v>
          </cell>
          <cell r="T179" t="str">
            <v>Land Use 2</v>
          </cell>
          <cell r="U179" t="str">
            <v>Yes</v>
          </cell>
          <cell r="V179">
            <v>797500</v>
          </cell>
          <cell r="W179">
            <v>426000</v>
          </cell>
          <cell r="X179">
            <v>543750</v>
          </cell>
          <cell r="Y179">
            <v>290454.5454545454</v>
          </cell>
          <cell r="Z179">
            <v>834204.5454545454</v>
          </cell>
          <cell r="AA179">
            <v>1223500</v>
          </cell>
          <cell r="AB179">
            <v>0</v>
          </cell>
          <cell r="AC179">
            <v>0</v>
          </cell>
        </row>
        <row r="180">
          <cell r="A180">
            <v>155</v>
          </cell>
          <cell r="B180" t="str">
            <v>Highland Springs Avenue</v>
          </cell>
          <cell r="C180" t="str">
            <v>1st Street</v>
          </cell>
          <cell r="D180" t="str">
            <v>Potrero Boulevard</v>
          </cell>
          <cell r="E180" t="str">
            <v>Banning / Beaumont</v>
          </cell>
          <cell r="F180" t="str">
            <v>No</v>
          </cell>
          <cell r="G180" t="str">
            <v>No</v>
          </cell>
          <cell r="H180" t="str">
            <v>No</v>
          </cell>
          <cell r="I180" t="str">
            <v>No</v>
          </cell>
          <cell r="J180" t="str">
            <v>Augmented Major</v>
          </cell>
          <cell r="K180" t="str">
            <v>110 feet</v>
          </cell>
          <cell r="L180" t="str">
            <v>Painted</v>
          </cell>
          <cell r="M180">
            <v>6</v>
          </cell>
          <cell r="O180">
            <v>6</v>
          </cell>
          <cell r="P180">
            <v>1350</v>
          </cell>
          <cell r="Q180">
            <v>0.2556818181818182</v>
          </cell>
          <cell r="R180">
            <v>1.5340909090909092</v>
          </cell>
          <cell r="S180" t="str">
            <v>Terrain 2</v>
          </cell>
          <cell r="T180" t="str">
            <v>Land Use 2</v>
          </cell>
          <cell r="U180" t="str">
            <v>Yes</v>
          </cell>
          <cell r="V180">
            <v>1232500</v>
          </cell>
          <cell r="W180">
            <v>426000</v>
          </cell>
          <cell r="X180">
            <v>1890767.0454545456</v>
          </cell>
          <cell r="Y180">
            <v>653522.7272727273</v>
          </cell>
          <cell r="Z180">
            <v>2544289.772727273</v>
          </cell>
          <cell r="AA180">
            <v>1658500</v>
          </cell>
          <cell r="AB180">
            <v>0</v>
          </cell>
          <cell r="AC180">
            <v>0</v>
          </cell>
        </row>
        <row r="181">
          <cell r="A181">
            <v>156</v>
          </cell>
          <cell r="B181" t="str">
            <v>Highland Springs Avenue</v>
          </cell>
          <cell r="C181" t="str">
            <v>Potrero Boulevard</v>
          </cell>
          <cell r="D181" t="str">
            <v>South City Limits</v>
          </cell>
          <cell r="E181" t="str">
            <v>Banning / Beaumont</v>
          </cell>
          <cell r="F181" t="str">
            <v>No</v>
          </cell>
          <cell r="G181" t="str">
            <v>No</v>
          </cell>
          <cell r="H181" t="str">
            <v>No</v>
          </cell>
          <cell r="I181" t="str">
            <v>No</v>
          </cell>
          <cell r="J181" t="str">
            <v>Augmented Major</v>
          </cell>
          <cell r="K181" t="str">
            <v>110 feet</v>
          </cell>
          <cell r="L181" t="str">
            <v>Painted</v>
          </cell>
          <cell r="M181">
            <v>6</v>
          </cell>
          <cell r="O181">
            <v>6</v>
          </cell>
          <cell r="P181">
            <v>0</v>
          </cell>
          <cell r="Q181">
            <v>0</v>
          </cell>
          <cell r="R181">
            <v>0</v>
          </cell>
          <cell r="S181" t="str">
            <v>Terrain 2</v>
          </cell>
          <cell r="T181" t="str">
            <v>Land Use 2</v>
          </cell>
          <cell r="U181" t="str">
            <v>Yes</v>
          </cell>
          <cell r="V181">
            <v>1232500</v>
          </cell>
          <cell r="W181">
            <v>426000</v>
          </cell>
          <cell r="X181">
            <v>0</v>
          </cell>
          <cell r="Y181">
            <v>0</v>
          </cell>
          <cell r="Z181">
            <v>0</v>
          </cell>
          <cell r="AA181">
            <v>1658500</v>
          </cell>
          <cell r="AB181">
            <v>0</v>
          </cell>
          <cell r="AC181">
            <v>0</v>
          </cell>
        </row>
        <row r="182">
          <cell r="A182">
            <v>157</v>
          </cell>
          <cell r="B182" t="str">
            <v>Lamb Canyon Road</v>
          </cell>
          <cell r="C182" t="str">
            <v>Maple Avenue</v>
          </cell>
          <cell r="D182" t="str">
            <v>South City Limits</v>
          </cell>
          <cell r="E182" t="str">
            <v>Beaumont</v>
          </cell>
          <cell r="F182" t="str">
            <v>No</v>
          </cell>
          <cell r="G182" t="str">
            <v>No</v>
          </cell>
          <cell r="H182" t="str">
            <v>No</v>
          </cell>
          <cell r="I182" t="str">
            <v>No</v>
          </cell>
          <cell r="J182" t="str">
            <v>Expressway</v>
          </cell>
          <cell r="K182" t="str">
            <v>184 feet</v>
          </cell>
          <cell r="L182" t="str">
            <v>Curbed/Painted</v>
          </cell>
          <cell r="M182">
            <v>8</v>
          </cell>
          <cell r="O182">
            <v>8</v>
          </cell>
          <cell r="P182">
            <v>15300</v>
          </cell>
          <cell r="Q182">
            <v>2.897727272727273</v>
          </cell>
          <cell r="R182">
            <v>23.181818181818183</v>
          </cell>
          <cell r="S182" t="str">
            <v>Terrain 2</v>
          </cell>
          <cell r="T182" t="str">
            <v>Land Use 2</v>
          </cell>
          <cell r="U182" t="str">
            <v>Yes</v>
          </cell>
          <cell r="V182">
            <v>1232500</v>
          </cell>
          <cell r="W182">
            <v>426000</v>
          </cell>
          <cell r="X182">
            <v>28571590.90909091</v>
          </cell>
          <cell r="Y182">
            <v>9875454.545454547</v>
          </cell>
          <cell r="Z182">
            <v>38447045.45454545</v>
          </cell>
          <cell r="AA182">
            <v>1658500</v>
          </cell>
          <cell r="AB182">
            <v>0</v>
          </cell>
          <cell r="AC182">
            <v>0</v>
          </cell>
        </row>
        <row r="183">
          <cell r="A183">
            <v>158</v>
          </cell>
          <cell r="B183" t="str">
            <v>J Street</v>
          </cell>
          <cell r="C183" t="str">
            <v>Oak Valley Parkway</v>
          </cell>
          <cell r="D183" t="str">
            <v>Champions Drive</v>
          </cell>
          <cell r="E183" t="str">
            <v>Beaumont</v>
          </cell>
          <cell r="F183" t="str">
            <v>No</v>
          </cell>
          <cell r="G183" t="str">
            <v>No</v>
          </cell>
          <cell r="H183" t="str">
            <v>Yes</v>
          </cell>
          <cell r="I183" t="str">
            <v>Yes</v>
          </cell>
          <cell r="J183" t="str">
            <v>Divided Collector</v>
          </cell>
          <cell r="K183" t="str">
            <v>78 feet</v>
          </cell>
          <cell r="L183" t="str">
            <v>Painted</v>
          </cell>
          <cell r="M183">
            <v>2</v>
          </cell>
          <cell r="N183">
            <v>0</v>
          </cell>
          <cell r="O183">
            <v>2</v>
          </cell>
          <cell r="P183">
            <v>5200</v>
          </cell>
          <cell r="Q183">
            <v>0.9848484848484849</v>
          </cell>
          <cell r="R183">
            <v>1.9696969696969697</v>
          </cell>
          <cell r="S183" t="str">
            <v>Terrain 2</v>
          </cell>
          <cell r="T183" t="str">
            <v>Land Use 2</v>
          </cell>
          <cell r="U183" t="str">
            <v>Yes</v>
          </cell>
          <cell r="V183">
            <v>1232500</v>
          </cell>
          <cell r="W183">
            <v>426000</v>
          </cell>
          <cell r="X183">
            <v>2427651.515151515</v>
          </cell>
          <cell r="Y183">
            <v>839090.9090909091</v>
          </cell>
          <cell r="Z183">
            <v>3266742.4242424243</v>
          </cell>
          <cell r="AA183">
            <v>1658500</v>
          </cell>
          <cell r="AB183">
            <v>3266742.4242424243</v>
          </cell>
          <cell r="AC183">
            <v>3266742.4242424243</v>
          </cell>
        </row>
        <row r="184">
          <cell r="A184">
            <v>159</v>
          </cell>
          <cell r="B184" t="str">
            <v>J Street</v>
          </cell>
          <cell r="C184" t="str">
            <v>Champions Drive</v>
          </cell>
          <cell r="D184" t="str">
            <v>North Project Boundary</v>
          </cell>
          <cell r="E184" t="str">
            <v>Beaumont</v>
          </cell>
          <cell r="F184" t="str">
            <v>No</v>
          </cell>
          <cell r="G184" t="str">
            <v>No</v>
          </cell>
          <cell r="H184" t="str">
            <v>Yes</v>
          </cell>
          <cell r="I184" t="str">
            <v>Yes</v>
          </cell>
          <cell r="J184" t="str">
            <v>Major</v>
          </cell>
          <cell r="K184" t="str">
            <v>100 feet</v>
          </cell>
          <cell r="L184" t="str">
            <v>Painted</v>
          </cell>
          <cell r="M184">
            <v>4</v>
          </cell>
          <cell r="N184">
            <v>0</v>
          </cell>
          <cell r="O184">
            <v>4</v>
          </cell>
          <cell r="P184">
            <v>2400</v>
          </cell>
          <cell r="Q184">
            <v>0.45454545454545453</v>
          </cell>
          <cell r="R184">
            <v>1.8181818181818181</v>
          </cell>
          <cell r="S184" t="str">
            <v>Terrain 2</v>
          </cell>
          <cell r="T184" t="str">
            <v>Land Use 2</v>
          </cell>
          <cell r="U184" t="str">
            <v>Yes</v>
          </cell>
          <cell r="V184">
            <v>1232500</v>
          </cell>
          <cell r="W184">
            <v>426000</v>
          </cell>
          <cell r="X184">
            <v>2240909.090909091</v>
          </cell>
          <cell r="Y184">
            <v>774545.4545454545</v>
          </cell>
          <cell r="Z184">
            <v>3015454.5454545454</v>
          </cell>
          <cell r="AA184">
            <v>1658500</v>
          </cell>
          <cell r="AB184">
            <v>3015454.5454545454</v>
          </cell>
          <cell r="AC184">
            <v>3015454.5454545454</v>
          </cell>
        </row>
        <row r="185">
          <cell r="A185">
            <v>159.1</v>
          </cell>
          <cell r="B185" t="str">
            <v>J Street</v>
          </cell>
          <cell r="C185" t="str">
            <v>North Project Boundary</v>
          </cell>
          <cell r="D185" t="str">
            <v>G Street/Desert Lawn</v>
          </cell>
          <cell r="E185" t="str">
            <v>Calimesa</v>
          </cell>
          <cell r="F185" t="str">
            <v>No</v>
          </cell>
          <cell r="G185" t="str">
            <v>No</v>
          </cell>
          <cell r="H185" t="str">
            <v>Yes</v>
          </cell>
          <cell r="I185" t="str">
            <v>Yes</v>
          </cell>
          <cell r="J185" t="str">
            <v>Major</v>
          </cell>
          <cell r="K185" t="str">
            <v>100 feet</v>
          </cell>
          <cell r="L185" t="str">
            <v>Painted</v>
          </cell>
          <cell r="M185">
            <v>4</v>
          </cell>
          <cell r="N185">
            <v>0</v>
          </cell>
          <cell r="O185">
            <v>4</v>
          </cell>
          <cell r="P185">
            <v>1400</v>
          </cell>
          <cell r="Q185">
            <v>0.26515151515151514</v>
          </cell>
          <cell r="R185">
            <v>1.0606060606060606</v>
          </cell>
          <cell r="S185" t="str">
            <v>Terrain 2</v>
          </cell>
          <cell r="T185" t="str">
            <v>Land Use 2</v>
          </cell>
          <cell r="U185" t="str">
            <v>Yes</v>
          </cell>
          <cell r="V185">
            <v>1232500</v>
          </cell>
          <cell r="W185">
            <v>426000</v>
          </cell>
          <cell r="X185">
            <v>1307196.9696969697</v>
          </cell>
          <cell r="Y185">
            <v>451818.1818181818</v>
          </cell>
          <cell r="Z185">
            <v>1759015.1515151516</v>
          </cell>
          <cell r="AA185">
            <v>1658500</v>
          </cell>
          <cell r="AB185">
            <v>1759015.1515151516</v>
          </cell>
          <cell r="AC185">
            <v>1759015.1515151516</v>
          </cell>
        </row>
        <row r="186">
          <cell r="A186">
            <v>160</v>
          </cell>
          <cell r="B186" t="str">
            <v>J Street</v>
          </cell>
          <cell r="C186" t="str">
            <v>G Street</v>
          </cell>
          <cell r="D186" t="str">
            <v>Roberts Road</v>
          </cell>
          <cell r="E186" t="str">
            <v>Calimesa</v>
          </cell>
          <cell r="F186" t="str">
            <v>No</v>
          </cell>
          <cell r="G186" t="str">
            <v>No</v>
          </cell>
          <cell r="H186" t="str">
            <v>Yes</v>
          </cell>
          <cell r="I186" t="str">
            <v>Yes</v>
          </cell>
          <cell r="J186" t="str">
            <v>Augmented Major</v>
          </cell>
          <cell r="K186" t="str">
            <v>110 feet</v>
          </cell>
          <cell r="L186" t="str">
            <v>Painted</v>
          </cell>
          <cell r="M186">
            <v>6</v>
          </cell>
          <cell r="N186">
            <v>0</v>
          </cell>
          <cell r="O186">
            <v>6</v>
          </cell>
          <cell r="P186">
            <v>500</v>
          </cell>
          <cell r="Q186">
            <v>0.0946969696969697</v>
          </cell>
          <cell r="R186">
            <v>0.5681818181818181</v>
          </cell>
          <cell r="S186" t="str">
            <v>Terrain 2</v>
          </cell>
          <cell r="T186" t="str">
            <v>Land Use 2</v>
          </cell>
          <cell r="U186" t="str">
            <v>Yes</v>
          </cell>
          <cell r="V186">
            <v>1232500</v>
          </cell>
          <cell r="W186">
            <v>426000</v>
          </cell>
          <cell r="X186">
            <v>700284.0909090908</v>
          </cell>
          <cell r="Y186">
            <v>242045.45454545453</v>
          </cell>
          <cell r="Z186">
            <v>942329.5454545454</v>
          </cell>
          <cell r="AA186">
            <v>1658500</v>
          </cell>
          <cell r="AB186">
            <v>942329.5454545454</v>
          </cell>
          <cell r="AC186">
            <v>942329.5454545454</v>
          </cell>
        </row>
        <row r="187">
          <cell r="A187">
            <v>161</v>
          </cell>
          <cell r="B187" t="str">
            <v>County Line Road</v>
          </cell>
          <cell r="C187" t="str">
            <v>WCL</v>
          </cell>
          <cell r="D187" t="str">
            <v>Crow Street</v>
          </cell>
          <cell r="E187" t="str">
            <v>Calimesa</v>
          </cell>
          <cell r="F187" t="str">
            <v>No</v>
          </cell>
          <cell r="G187" t="str">
            <v>No</v>
          </cell>
          <cell r="H187" t="str">
            <v>No</v>
          </cell>
          <cell r="I187" t="str">
            <v>No</v>
          </cell>
          <cell r="J187" t="str">
            <v>Secondary</v>
          </cell>
          <cell r="K187" t="str">
            <v>88 feet</v>
          </cell>
          <cell r="L187" t="str">
            <v>None</v>
          </cell>
          <cell r="M187">
            <v>4</v>
          </cell>
          <cell r="N187">
            <v>2</v>
          </cell>
          <cell r="O187">
            <v>2</v>
          </cell>
          <cell r="P187">
            <v>2000</v>
          </cell>
          <cell r="Q187">
            <v>0.3787878787878788</v>
          </cell>
          <cell r="R187">
            <v>0.7575757575757576</v>
          </cell>
          <cell r="S187" t="str">
            <v>Terrain 1</v>
          </cell>
          <cell r="T187" t="str">
            <v>Land Use 2</v>
          </cell>
          <cell r="U187" t="str">
            <v>Yes</v>
          </cell>
          <cell r="V187">
            <v>797500</v>
          </cell>
          <cell r="W187">
            <v>426000</v>
          </cell>
          <cell r="X187">
            <v>604166.6666666666</v>
          </cell>
          <cell r="Y187">
            <v>322727.2727272727</v>
          </cell>
          <cell r="Z187">
            <v>926893.9393939393</v>
          </cell>
          <cell r="AA187">
            <v>1223500</v>
          </cell>
          <cell r="AB187">
            <v>0</v>
          </cell>
          <cell r="AC187">
            <v>0</v>
          </cell>
        </row>
        <row r="188">
          <cell r="A188">
            <v>162</v>
          </cell>
          <cell r="B188" t="str">
            <v>County Line Road</v>
          </cell>
          <cell r="C188" t="str">
            <v>Crow Street</v>
          </cell>
          <cell r="D188" t="str">
            <v>Archie Valley Court</v>
          </cell>
          <cell r="E188" t="str">
            <v>Calimesa</v>
          </cell>
          <cell r="F188" t="str">
            <v>No</v>
          </cell>
          <cell r="G188" t="str">
            <v>No</v>
          </cell>
          <cell r="H188" t="str">
            <v>No</v>
          </cell>
          <cell r="I188" t="str">
            <v>No</v>
          </cell>
          <cell r="J188" t="str">
            <v>Secondary</v>
          </cell>
          <cell r="K188" t="str">
            <v>88 feet</v>
          </cell>
          <cell r="L188" t="str">
            <v>None</v>
          </cell>
          <cell r="M188">
            <v>4</v>
          </cell>
          <cell r="N188">
            <v>2</v>
          </cell>
          <cell r="O188">
            <v>2</v>
          </cell>
          <cell r="P188">
            <v>2050</v>
          </cell>
          <cell r="Q188">
            <v>0.38825757575757575</v>
          </cell>
          <cell r="R188">
            <v>0.7765151515151515</v>
          </cell>
          <cell r="S188" t="str">
            <v>Terrain 1</v>
          </cell>
          <cell r="T188" t="str">
            <v>Land Use 2</v>
          </cell>
          <cell r="U188" t="str">
            <v>Yes</v>
          </cell>
          <cell r="V188">
            <v>797500</v>
          </cell>
          <cell r="W188">
            <v>426000</v>
          </cell>
          <cell r="X188">
            <v>619270.8333333334</v>
          </cell>
          <cell r="Y188">
            <v>330795.45454545453</v>
          </cell>
          <cell r="Z188">
            <v>950066.2878787878</v>
          </cell>
          <cell r="AA188">
            <v>1223500</v>
          </cell>
          <cell r="AB188">
            <v>0</v>
          </cell>
          <cell r="AC188">
            <v>0</v>
          </cell>
        </row>
        <row r="189">
          <cell r="A189">
            <v>163</v>
          </cell>
          <cell r="B189" t="str">
            <v>County Line Road</v>
          </cell>
          <cell r="C189" t="str">
            <v>Archie Valley Court</v>
          </cell>
          <cell r="D189" t="str">
            <v>7th Place</v>
          </cell>
          <cell r="E189" t="str">
            <v>Calimesa</v>
          </cell>
          <cell r="F189" t="str">
            <v>No</v>
          </cell>
          <cell r="G189" t="str">
            <v>No</v>
          </cell>
          <cell r="H189" t="str">
            <v>No</v>
          </cell>
          <cell r="I189" t="str">
            <v>No</v>
          </cell>
          <cell r="J189" t="str">
            <v>Secondary</v>
          </cell>
          <cell r="K189" t="str">
            <v>88 feet</v>
          </cell>
          <cell r="L189" t="str">
            <v>None</v>
          </cell>
          <cell r="M189">
            <v>4</v>
          </cell>
          <cell r="N189">
            <v>2</v>
          </cell>
          <cell r="O189">
            <v>2</v>
          </cell>
          <cell r="P189">
            <v>800</v>
          </cell>
          <cell r="Q189">
            <v>0.15151515151515152</v>
          </cell>
          <cell r="R189">
            <v>0.30303030303030304</v>
          </cell>
          <cell r="S189" t="str">
            <v>Terrain 1</v>
          </cell>
          <cell r="T189" t="str">
            <v>Land Use 2</v>
          </cell>
          <cell r="U189" t="str">
            <v>Yes</v>
          </cell>
          <cell r="V189">
            <v>797500</v>
          </cell>
          <cell r="W189">
            <v>426000</v>
          </cell>
          <cell r="X189">
            <v>241666.6666666667</v>
          </cell>
          <cell r="Y189">
            <v>129090.90909090909</v>
          </cell>
          <cell r="Z189">
            <v>370757.5757575758</v>
          </cell>
          <cell r="AA189">
            <v>1223500</v>
          </cell>
          <cell r="AB189">
            <v>0</v>
          </cell>
          <cell r="AC189">
            <v>0</v>
          </cell>
        </row>
        <row r="190">
          <cell r="A190">
            <v>164</v>
          </cell>
          <cell r="B190" t="str">
            <v>County Line Road</v>
          </cell>
          <cell r="C190" t="str">
            <v>7th Place</v>
          </cell>
          <cell r="D190" t="str">
            <v>I-10</v>
          </cell>
          <cell r="E190" t="str">
            <v>Calimesa</v>
          </cell>
          <cell r="F190" t="str">
            <v>No</v>
          </cell>
          <cell r="G190" t="str">
            <v>No</v>
          </cell>
          <cell r="H190" t="str">
            <v>Yes</v>
          </cell>
          <cell r="I190" t="str">
            <v>No</v>
          </cell>
          <cell r="J190" t="str">
            <v>Collector</v>
          </cell>
          <cell r="K190" t="str">
            <v>66 feet</v>
          </cell>
          <cell r="L190" t="str">
            <v>None</v>
          </cell>
          <cell r="M190">
            <v>2</v>
          </cell>
          <cell r="N190">
            <v>2</v>
          </cell>
          <cell r="O190">
            <v>0</v>
          </cell>
          <cell r="P190">
            <v>400</v>
          </cell>
          <cell r="Q190">
            <v>0.07575757575757576</v>
          </cell>
          <cell r="R190">
            <v>0</v>
          </cell>
          <cell r="S190" t="str">
            <v>Terrain 1</v>
          </cell>
          <cell r="T190" t="str">
            <v>Land Use 2</v>
          </cell>
          <cell r="U190" t="str">
            <v>Yes</v>
          </cell>
          <cell r="V190">
            <v>797500</v>
          </cell>
          <cell r="W190">
            <v>426000</v>
          </cell>
          <cell r="X190">
            <v>0</v>
          </cell>
          <cell r="Y190">
            <v>0</v>
          </cell>
          <cell r="Z190">
            <v>0</v>
          </cell>
          <cell r="AA190">
            <v>1223500</v>
          </cell>
          <cell r="AB190">
            <v>0</v>
          </cell>
          <cell r="AC190">
            <v>0</v>
          </cell>
        </row>
        <row r="191">
          <cell r="A191">
            <v>165</v>
          </cell>
          <cell r="B191" t="str">
            <v>County Line Road / I-10</v>
          </cell>
          <cell r="E191" t="str">
            <v>Calimesa</v>
          </cell>
          <cell r="F191" t="str">
            <v>Yes</v>
          </cell>
          <cell r="G191" t="str">
            <v>Calimesa</v>
          </cell>
          <cell r="H191" t="str">
            <v>Yes</v>
          </cell>
          <cell r="I191" t="str">
            <v>No</v>
          </cell>
          <cell r="J191" t="str">
            <v>SecondaryCAL</v>
          </cell>
          <cell r="K191" t="str">
            <v>80 feet</v>
          </cell>
          <cell r="L191" t="str">
            <v>Painted</v>
          </cell>
          <cell r="M191">
            <v>2</v>
          </cell>
          <cell r="N191">
            <v>2</v>
          </cell>
          <cell r="O191">
            <v>0</v>
          </cell>
          <cell r="P191">
            <v>0</v>
          </cell>
          <cell r="Q191">
            <v>0</v>
          </cell>
          <cell r="R191">
            <v>0</v>
          </cell>
          <cell r="S191" t="str">
            <v>Interchange 2</v>
          </cell>
          <cell r="T191" t="str">
            <v>Land Use 2</v>
          </cell>
          <cell r="U191" t="str">
            <v>Yes</v>
          </cell>
          <cell r="V191">
            <v>14500000</v>
          </cell>
          <cell r="W191">
            <v>426000</v>
          </cell>
          <cell r="X191">
            <v>14500000</v>
          </cell>
          <cell r="Y191">
            <v>0</v>
          </cell>
          <cell r="Z191">
            <v>14500000</v>
          </cell>
          <cell r="AA191">
            <v>14926000</v>
          </cell>
          <cell r="AB191">
            <v>14500000</v>
          </cell>
          <cell r="AC191">
            <v>0</v>
          </cell>
        </row>
        <row r="192">
          <cell r="A192">
            <v>166</v>
          </cell>
          <cell r="B192" t="str">
            <v>County Line Road</v>
          </cell>
          <cell r="C192" t="str">
            <v>I-10</v>
          </cell>
          <cell r="D192" t="str">
            <v>Calimesa Boulevard</v>
          </cell>
          <cell r="E192" t="str">
            <v>Calimesa</v>
          </cell>
          <cell r="F192" t="str">
            <v>Yes</v>
          </cell>
          <cell r="G192" t="str">
            <v>Calimesa</v>
          </cell>
          <cell r="H192" t="str">
            <v>Yes</v>
          </cell>
          <cell r="I192" t="str">
            <v>No</v>
          </cell>
          <cell r="J192" t="str">
            <v>SecondaryCAL</v>
          </cell>
          <cell r="K192" t="str">
            <v>80 feet</v>
          </cell>
          <cell r="L192" t="str">
            <v>Painted</v>
          </cell>
          <cell r="M192">
            <v>2</v>
          </cell>
          <cell r="N192">
            <v>2</v>
          </cell>
          <cell r="O192">
            <v>0</v>
          </cell>
          <cell r="P192">
            <v>800</v>
          </cell>
          <cell r="Q192">
            <v>0.15151515151515152</v>
          </cell>
          <cell r="R192">
            <v>0</v>
          </cell>
          <cell r="S192" t="str">
            <v>Terrain 1</v>
          </cell>
          <cell r="T192" t="str">
            <v>Land Use 2</v>
          </cell>
          <cell r="U192" t="str">
            <v>Yes</v>
          </cell>
          <cell r="V192">
            <v>797500</v>
          </cell>
          <cell r="W192">
            <v>426000</v>
          </cell>
          <cell r="X192">
            <v>0</v>
          </cell>
          <cell r="Y192">
            <v>0</v>
          </cell>
          <cell r="Z192">
            <v>0</v>
          </cell>
          <cell r="AA192">
            <v>1223500</v>
          </cell>
          <cell r="AB192">
            <v>0</v>
          </cell>
          <cell r="AC192">
            <v>0</v>
          </cell>
        </row>
        <row r="193">
          <cell r="A193">
            <v>167</v>
          </cell>
          <cell r="B193" t="str">
            <v>County Line Road</v>
          </cell>
          <cell r="C193" t="str">
            <v>Calimesa Boulevard</v>
          </cell>
          <cell r="D193" t="str">
            <v>5th Street</v>
          </cell>
          <cell r="E193" t="str">
            <v>Calimesa</v>
          </cell>
          <cell r="F193" t="str">
            <v>Yes</v>
          </cell>
          <cell r="G193" t="str">
            <v>Calimesa</v>
          </cell>
          <cell r="H193" t="str">
            <v>No</v>
          </cell>
          <cell r="I193" t="str">
            <v>No</v>
          </cell>
          <cell r="J193" t="str">
            <v>Secondary</v>
          </cell>
          <cell r="K193" t="str">
            <v>88 feet</v>
          </cell>
          <cell r="L193" t="str">
            <v>None</v>
          </cell>
          <cell r="M193">
            <v>4</v>
          </cell>
          <cell r="N193">
            <v>2</v>
          </cell>
          <cell r="O193">
            <v>2</v>
          </cell>
          <cell r="P193">
            <v>1900</v>
          </cell>
          <cell r="Q193">
            <v>0.35984848484848486</v>
          </cell>
          <cell r="R193">
            <v>0.7196969696969697</v>
          </cell>
          <cell r="S193" t="str">
            <v>Terrain 1</v>
          </cell>
          <cell r="T193" t="str">
            <v>Land Use 2</v>
          </cell>
          <cell r="U193" t="str">
            <v>Yes</v>
          </cell>
          <cell r="V193">
            <v>797500</v>
          </cell>
          <cell r="W193">
            <v>426000</v>
          </cell>
          <cell r="X193">
            <v>573958.3333333334</v>
          </cell>
          <cell r="Y193">
            <v>306590.9090909091</v>
          </cell>
          <cell r="Z193">
            <v>880549.2424242424</v>
          </cell>
          <cell r="AA193">
            <v>1223500</v>
          </cell>
          <cell r="AB193">
            <v>0</v>
          </cell>
          <cell r="AC193">
            <v>0</v>
          </cell>
        </row>
        <row r="194">
          <cell r="A194">
            <v>168</v>
          </cell>
          <cell r="B194" t="str">
            <v>County Line Road</v>
          </cell>
          <cell r="C194" t="str">
            <v>5th Street</v>
          </cell>
          <cell r="D194" t="str">
            <v>4th Street</v>
          </cell>
          <cell r="E194" t="str">
            <v>Calimesa</v>
          </cell>
          <cell r="F194" t="str">
            <v>Yes</v>
          </cell>
          <cell r="G194" t="str">
            <v>Calimesa</v>
          </cell>
          <cell r="H194" t="str">
            <v>No</v>
          </cell>
          <cell r="I194" t="str">
            <v>No</v>
          </cell>
          <cell r="J194" t="str">
            <v>Secondary</v>
          </cell>
          <cell r="K194" t="str">
            <v>88 feet</v>
          </cell>
          <cell r="L194" t="str">
            <v>None</v>
          </cell>
          <cell r="M194">
            <v>4</v>
          </cell>
          <cell r="O194">
            <v>4</v>
          </cell>
          <cell r="P194">
            <v>1400</v>
          </cell>
          <cell r="Q194">
            <v>0.26515151515151514</v>
          </cell>
          <cell r="R194">
            <v>1.0606060606060606</v>
          </cell>
          <cell r="S194" t="str">
            <v>Terrain 1</v>
          </cell>
          <cell r="T194" t="str">
            <v>Land Use 2</v>
          </cell>
          <cell r="U194" t="str">
            <v>Yes</v>
          </cell>
          <cell r="V194">
            <v>797500</v>
          </cell>
          <cell r="W194">
            <v>426000</v>
          </cell>
          <cell r="X194">
            <v>845833.3333333333</v>
          </cell>
          <cell r="Y194">
            <v>451818.1818181818</v>
          </cell>
          <cell r="Z194">
            <v>1297651.5151515151</v>
          </cell>
          <cell r="AA194">
            <v>1223500</v>
          </cell>
          <cell r="AB194">
            <v>0</v>
          </cell>
          <cell r="AC194">
            <v>0</v>
          </cell>
        </row>
        <row r="195">
          <cell r="A195">
            <v>169</v>
          </cell>
          <cell r="B195" t="str">
            <v>County Line Road</v>
          </cell>
          <cell r="C195" t="str">
            <v>4th Street</v>
          </cell>
          <cell r="D195" t="str">
            <v>3rd Street</v>
          </cell>
          <cell r="E195" t="str">
            <v>Calimesa</v>
          </cell>
          <cell r="F195" t="str">
            <v>Yes</v>
          </cell>
          <cell r="G195" t="str">
            <v>Calimesa</v>
          </cell>
          <cell r="H195" t="str">
            <v>No</v>
          </cell>
          <cell r="I195" t="str">
            <v>No</v>
          </cell>
          <cell r="J195" t="str">
            <v>Secondary</v>
          </cell>
          <cell r="K195" t="str">
            <v>88 feet</v>
          </cell>
          <cell r="L195" t="str">
            <v>None</v>
          </cell>
          <cell r="M195">
            <v>4</v>
          </cell>
          <cell r="O195">
            <v>4</v>
          </cell>
          <cell r="P195">
            <v>1300</v>
          </cell>
          <cell r="Q195">
            <v>0.24621212121212122</v>
          </cell>
          <cell r="R195">
            <v>0.9848484848484849</v>
          </cell>
          <cell r="S195" t="str">
            <v>Terrain 1</v>
          </cell>
          <cell r="T195" t="str">
            <v>Land Use 2</v>
          </cell>
          <cell r="U195" t="str">
            <v>Yes</v>
          </cell>
          <cell r="V195">
            <v>797500</v>
          </cell>
          <cell r="W195">
            <v>426000</v>
          </cell>
          <cell r="X195">
            <v>785416.6666666666</v>
          </cell>
          <cell r="Y195">
            <v>419545.45454545453</v>
          </cell>
          <cell r="Z195">
            <v>1204962.121212121</v>
          </cell>
          <cell r="AA195">
            <v>1223500</v>
          </cell>
          <cell r="AB195">
            <v>0</v>
          </cell>
          <cell r="AC195">
            <v>0</v>
          </cell>
        </row>
        <row r="196">
          <cell r="A196">
            <v>170</v>
          </cell>
          <cell r="B196" t="str">
            <v>County Line Road</v>
          </cell>
          <cell r="C196" t="str">
            <v>3rd Street</v>
          </cell>
          <cell r="D196" t="str">
            <v>2nd Street</v>
          </cell>
          <cell r="E196" t="str">
            <v>Calimesa</v>
          </cell>
          <cell r="F196" t="str">
            <v>Yes</v>
          </cell>
          <cell r="G196" t="str">
            <v>Calimesa</v>
          </cell>
          <cell r="H196" t="str">
            <v>No</v>
          </cell>
          <cell r="I196" t="str">
            <v>No</v>
          </cell>
          <cell r="J196" t="str">
            <v>Secondary</v>
          </cell>
          <cell r="K196" t="str">
            <v>88 feet</v>
          </cell>
          <cell r="L196" t="str">
            <v>None</v>
          </cell>
          <cell r="M196">
            <v>4</v>
          </cell>
          <cell r="O196">
            <v>4</v>
          </cell>
          <cell r="P196">
            <v>1300</v>
          </cell>
          <cell r="Q196">
            <v>0.24621212121212122</v>
          </cell>
          <cell r="R196">
            <v>0.9848484848484849</v>
          </cell>
          <cell r="S196" t="str">
            <v>Terrain 1</v>
          </cell>
          <cell r="T196" t="str">
            <v>Land Use 2</v>
          </cell>
          <cell r="U196" t="str">
            <v>Yes</v>
          </cell>
          <cell r="V196">
            <v>797500</v>
          </cell>
          <cell r="W196">
            <v>426000</v>
          </cell>
          <cell r="X196">
            <v>785416.6666666666</v>
          </cell>
          <cell r="Y196">
            <v>419545.45454545453</v>
          </cell>
          <cell r="Z196">
            <v>1204962.121212121</v>
          </cell>
          <cell r="AA196">
            <v>1223500</v>
          </cell>
          <cell r="AB196">
            <v>0</v>
          </cell>
          <cell r="AC196">
            <v>0</v>
          </cell>
        </row>
        <row r="197">
          <cell r="A197">
            <v>171</v>
          </cell>
          <cell r="B197" t="str">
            <v>County Line Road</v>
          </cell>
          <cell r="C197" t="str">
            <v>2nd Street</v>
          </cell>
          <cell r="D197" t="str">
            <v>California Street</v>
          </cell>
          <cell r="E197" t="str">
            <v>Calimesa</v>
          </cell>
          <cell r="F197" t="str">
            <v>Yes</v>
          </cell>
          <cell r="G197" t="str">
            <v>Calimesa</v>
          </cell>
          <cell r="H197" t="str">
            <v>No</v>
          </cell>
          <cell r="I197" t="str">
            <v>No</v>
          </cell>
          <cell r="J197" t="str">
            <v>Secondary</v>
          </cell>
          <cell r="K197" t="str">
            <v>88 feet</v>
          </cell>
          <cell r="L197" t="str">
            <v>None</v>
          </cell>
          <cell r="M197">
            <v>4</v>
          </cell>
          <cell r="O197">
            <v>4</v>
          </cell>
          <cell r="P197">
            <v>1400</v>
          </cell>
          <cell r="Q197">
            <v>0.26515151515151514</v>
          </cell>
          <cell r="R197">
            <v>1.0606060606060606</v>
          </cell>
          <cell r="S197" t="str">
            <v>Terrain 1</v>
          </cell>
          <cell r="T197" t="str">
            <v>Land Use 2</v>
          </cell>
          <cell r="U197" t="str">
            <v>Yes</v>
          </cell>
          <cell r="V197">
            <v>797500</v>
          </cell>
          <cell r="W197">
            <v>426000</v>
          </cell>
          <cell r="X197">
            <v>845833.3333333333</v>
          </cell>
          <cell r="Y197">
            <v>451818.1818181818</v>
          </cell>
          <cell r="Z197">
            <v>1297651.5151515151</v>
          </cell>
          <cell r="AA197">
            <v>1223500</v>
          </cell>
          <cell r="AB197">
            <v>0</v>
          </cell>
          <cell r="AC197">
            <v>0</v>
          </cell>
        </row>
        <row r="198">
          <cell r="A198">
            <v>172</v>
          </cell>
          <cell r="B198" t="str">
            <v>County Line Road</v>
          </cell>
          <cell r="C198" t="str">
            <v>California Street</v>
          </cell>
          <cell r="D198" t="str">
            <v>Bryant Street</v>
          </cell>
          <cell r="E198" t="str">
            <v>Calimesa</v>
          </cell>
          <cell r="F198" t="str">
            <v>Yes</v>
          </cell>
          <cell r="G198" t="str">
            <v>Calimesa</v>
          </cell>
          <cell r="H198" t="str">
            <v>No</v>
          </cell>
          <cell r="I198" t="str">
            <v>No</v>
          </cell>
          <cell r="J198" t="str">
            <v>Secondary</v>
          </cell>
          <cell r="K198" t="str">
            <v>88 feet</v>
          </cell>
          <cell r="L198" t="str">
            <v>None</v>
          </cell>
          <cell r="M198">
            <v>4</v>
          </cell>
          <cell r="O198">
            <v>4</v>
          </cell>
          <cell r="P198">
            <v>1300</v>
          </cell>
          <cell r="Q198">
            <v>0.24621212121212122</v>
          </cell>
          <cell r="R198">
            <v>0.9848484848484849</v>
          </cell>
          <cell r="S198" t="str">
            <v>Terrain 1</v>
          </cell>
          <cell r="T198" t="str">
            <v>Land Use 2</v>
          </cell>
          <cell r="U198" t="str">
            <v>Yes</v>
          </cell>
          <cell r="V198">
            <v>797500</v>
          </cell>
          <cell r="W198">
            <v>426000</v>
          </cell>
          <cell r="X198">
            <v>785416.6666666666</v>
          </cell>
          <cell r="Y198">
            <v>419545.45454545453</v>
          </cell>
          <cell r="Z198">
            <v>1204962.121212121</v>
          </cell>
          <cell r="AA198">
            <v>1223500</v>
          </cell>
          <cell r="AB198">
            <v>0</v>
          </cell>
          <cell r="AC198">
            <v>0</v>
          </cell>
        </row>
        <row r="199">
          <cell r="A199">
            <v>173</v>
          </cell>
          <cell r="B199" t="str">
            <v>County Line Road</v>
          </cell>
          <cell r="C199" t="str">
            <v>Bryant Street</v>
          </cell>
          <cell r="D199" t="str">
            <v>Fremont Avenue</v>
          </cell>
          <cell r="E199" t="str">
            <v>Calimesa</v>
          </cell>
          <cell r="F199" t="str">
            <v>No</v>
          </cell>
          <cell r="G199" t="str">
            <v>No</v>
          </cell>
          <cell r="H199" t="str">
            <v>No</v>
          </cell>
          <cell r="I199" t="str">
            <v>No</v>
          </cell>
          <cell r="J199" t="str">
            <v>Collector</v>
          </cell>
          <cell r="K199" t="str">
            <v>66 feet</v>
          </cell>
          <cell r="L199" t="str">
            <v>None</v>
          </cell>
          <cell r="M199">
            <v>2</v>
          </cell>
          <cell r="O199">
            <v>2</v>
          </cell>
          <cell r="P199">
            <v>2600</v>
          </cell>
          <cell r="Q199">
            <v>0.49242424242424243</v>
          </cell>
          <cell r="R199">
            <v>0.9848484848484849</v>
          </cell>
          <cell r="U199" t="str">
            <v>Yes</v>
          </cell>
          <cell r="V199" t="e">
            <v>#N/A</v>
          </cell>
          <cell r="W199" t="e">
            <v>#N/A</v>
          </cell>
          <cell r="X199" t="e">
            <v>#N/A</v>
          </cell>
          <cell r="Y199" t="e">
            <v>#N/A</v>
          </cell>
          <cell r="Z199" t="e">
            <v>#N/A</v>
          </cell>
          <cell r="AA199" t="e">
            <v>#N/A</v>
          </cell>
          <cell r="AB199">
            <v>0</v>
          </cell>
          <cell r="AC199">
            <v>0</v>
          </cell>
        </row>
        <row r="200">
          <cell r="A200">
            <v>174</v>
          </cell>
          <cell r="B200" t="str">
            <v>County Line Road</v>
          </cell>
          <cell r="C200" t="str">
            <v>Fremont Avenue</v>
          </cell>
          <cell r="D200" t="str">
            <v>Mesa Grande Drive</v>
          </cell>
          <cell r="E200" t="str">
            <v>Calimesa</v>
          </cell>
          <cell r="F200" t="str">
            <v>No</v>
          </cell>
          <cell r="G200" t="str">
            <v>No</v>
          </cell>
          <cell r="H200" t="str">
            <v>No</v>
          </cell>
          <cell r="I200" t="str">
            <v>No</v>
          </cell>
          <cell r="J200" t="str">
            <v>Secondary</v>
          </cell>
          <cell r="K200" t="str">
            <v>88 feet</v>
          </cell>
          <cell r="L200" t="str">
            <v>None</v>
          </cell>
          <cell r="M200">
            <v>4</v>
          </cell>
          <cell r="O200">
            <v>4</v>
          </cell>
          <cell r="P200">
            <v>2200</v>
          </cell>
          <cell r="Q200">
            <v>0.4166666666666667</v>
          </cell>
          <cell r="R200">
            <v>1.6666666666666667</v>
          </cell>
          <cell r="U200" t="str">
            <v>Yes</v>
          </cell>
          <cell r="V200" t="e">
            <v>#N/A</v>
          </cell>
          <cell r="W200" t="e">
            <v>#N/A</v>
          </cell>
          <cell r="X200" t="e">
            <v>#N/A</v>
          </cell>
          <cell r="Y200" t="e">
            <v>#N/A</v>
          </cell>
          <cell r="Z200" t="e">
            <v>#N/A</v>
          </cell>
          <cell r="AA200" t="e">
            <v>#N/A</v>
          </cell>
          <cell r="AB200">
            <v>0</v>
          </cell>
          <cell r="AC200">
            <v>0</v>
          </cell>
        </row>
        <row r="201">
          <cell r="A201">
            <v>175</v>
          </cell>
          <cell r="B201" t="str">
            <v>County Line Road</v>
          </cell>
          <cell r="C201" t="str">
            <v>Mesa Grande Drive</v>
          </cell>
          <cell r="D201" t="str">
            <v>East City Limits</v>
          </cell>
          <cell r="E201" t="str">
            <v>Calimesa</v>
          </cell>
          <cell r="F201" t="str">
            <v>No</v>
          </cell>
          <cell r="G201" t="str">
            <v>No</v>
          </cell>
          <cell r="H201" t="str">
            <v>No</v>
          </cell>
          <cell r="I201" t="str">
            <v>No</v>
          </cell>
          <cell r="J201" t="str">
            <v>Secondary</v>
          </cell>
          <cell r="K201" t="str">
            <v>88 feet</v>
          </cell>
          <cell r="L201" t="str">
            <v>None</v>
          </cell>
          <cell r="M201">
            <v>4</v>
          </cell>
          <cell r="O201">
            <v>4</v>
          </cell>
          <cell r="P201">
            <v>1700</v>
          </cell>
          <cell r="Q201">
            <v>0.32196969696969696</v>
          </cell>
          <cell r="R201">
            <v>1.2878787878787878</v>
          </cell>
          <cell r="U201" t="str">
            <v>Yes</v>
          </cell>
          <cell r="V201" t="e">
            <v>#N/A</v>
          </cell>
          <cell r="W201" t="e">
            <v>#N/A</v>
          </cell>
          <cell r="X201" t="e">
            <v>#N/A</v>
          </cell>
          <cell r="Y201" t="e">
            <v>#N/A</v>
          </cell>
          <cell r="Z201" t="e">
            <v>#N/A</v>
          </cell>
          <cell r="AA201" t="e">
            <v>#N/A</v>
          </cell>
          <cell r="AB201">
            <v>0</v>
          </cell>
          <cell r="AC201">
            <v>0</v>
          </cell>
        </row>
        <row r="202">
          <cell r="A202">
            <v>176</v>
          </cell>
          <cell r="B202" t="str">
            <v>Avenue L</v>
          </cell>
          <cell r="C202" t="str">
            <v>7th Place</v>
          </cell>
          <cell r="D202" t="str">
            <v>7th street</v>
          </cell>
          <cell r="E202" t="str">
            <v>Calimesa</v>
          </cell>
          <cell r="F202" t="str">
            <v>No</v>
          </cell>
          <cell r="G202" t="str">
            <v>No</v>
          </cell>
          <cell r="H202" t="str">
            <v>Yes</v>
          </cell>
          <cell r="I202" t="str">
            <v>No</v>
          </cell>
          <cell r="J202" t="str">
            <v>Local</v>
          </cell>
          <cell r="K202" t="str">
            <v>60 Feet</v>
          </cell>
          <cell r="L202" t="str">
            <v>None</v>
          </cell>
          <cell r="M202">
            <v>2</v>
          </cell>
          <cell r="N202">
            <v>2</v>
          </cell>
          <cell r="O202">
            <v>0</v>
          </cell>
          <cell r="P202">
            <v>850</v>
          </cell>
          <cell r="Q202">
            <v>0.16098484848484848</v>
          </cell>
          <cell r="R202">
            <v>0</v>
          </cell>
          <cell r="S202" t="str">
            <v>Terrain 1</v>
          </cell>
          <cell r="T202" t="str">
            <v>Land Use 2</v>
          </cell>
          <cell r="U202" t="str">
            <v>Yes</v>
          </cell>
          <cell r="V202">
            <v>797500</v>
          </cell>
          <cell r="W202">
            <v>426000</v>
          </cell>
          <cell r="X202">
            <v>0</v>
          </cell>
          <cell r="Y202">
            <v>0</v>
          </cell>
          <cell r="Z202">
            <v>0</v>
          </cell>
          <cell r="AA202">
            <v>1223500</v>
          </cell>
          <cell r="AB202">
            <v>0</v>
          </cell>
          <cell r="AC202">
            <v>0</v>
          </cell>
        </row>
        <row r="203">
          <cell r="A203">
            <v>177</v>
          </cell>
          <cell r="B203" t="str">
            <v>Avenue L</v>
          </cell>
          <cell r="C203" t="str">
            <v>Calimesa Boulevard</v>
          </cell>
          <cell r="D203" t="str">
            <v>5th Street</v>
          </cell>
          <cell r="E203" t="str">
            <v>Calimesa</v>
          </cell>
          <cell r="F203" t="str">
            <v>No</v>
          </cell>
          <cell r="G203" t="str">
            <v>No</v>
          </cell>
          <cell r="H203" t="str">
            <v>No</v>
          </cell>
          <cell r="I203" t="str">
            <v>No</v>
          </cell>
          <cell r="J203" t="str">
            <v>Secondary</v>
          </cell>
          <cell r="K203" t="str">
            <v>88 feet</v>
          </cell>
          <cell r="L203" t="str">
            <v>None</v>
          </cell>
          <cell r="M203">
            <v>4</v>
          </cell>
          <cell r="O203">
            <v>4</v>
          </cell>
          <cell r="P203">
            <v>1200</v>
          </cell>
          <cell r="Q203">
            <v>0.22727272727272727</v>
          </cell>
          <cell r="R203">
            <v>0.9090909090909091</v>
          </cell>
          <cell r="U203" t="str">
            <v>Yes</v>
          </cell>
          <cell r="V203" t="e">
            <v>#N/A</v>
          </cell>
          <cell r="W203" t="e">
            <v>#N/A</v>
          </cell>
          <cell r="X203" t="e">
            <v>#N/A</v>
          </cell>
          <cell r="Y203" t="e">
            <v>#N/A</v>
          </cell>
          <cell r="Z203" t="e">
            <v>#N/A</v>
          </cell>
          <cell r="AA203" t="e">
            <v>#N/A</v>
          </cell>
          <cell r="AB203">
            <v>0</v>
          </cell>
          <cell r="AC203">
            <v>0</v>
          </cell>
        </row>
        <row r="204">
          <cell r="A204">
            <v>178</v>
          </cell>
          <cell r="B204" t="str">
            <v>Avenue L</v>
          </cell>
          <cell r="C204" t="str">
            <v>5th Street</v>
          </cell>
          <cell r="D204" t="str">
            <v>4th Street</v>
          </cell>
          <cell r="E204" t="str">
            <v>Calimesa</v>
          </cell>
          <cell r="F204" t="str">
            <v>No</v>
          </cell>
          <cell r="G204" t="str">
            <v>No</v>
          </cell>
          <cell r="H204" t="str">
            <v>No</v>
          </cell>
          <cell r="I204" t="str">
            <v>No</v>
          </cell>
          <cell r="J204" t="str">
            <v>Collector</v>
          </cell>
          <cell r="K204" t="str">
            <v>66 feet</v>
          </cell>
          <cell r="L204" t="str">
            <v>None</v>
          </cell>
          <cell r="M204">
            <v>2</v>
          </cell>
          <cell r="O204">
            <v>2</v>
          </cell>
          <cell r="P204">
            <v>1300</v>
          </cell>
          <cell r="Q204">
            <v>0.24621212121212122</v>
          </cell>
          <cell r="R204">
            <v>0.49242424242424243</v>
          </cell>
          <cell r="U204" t="str">
            <v>Yes</v>
          </cell>
          <cell r="V204" t="e">
            <v>#N/A</v>
          </cell>
          <cell r="W204" t="e">
            <v>#N/A</v>
          </cell>
          <cell r="X204" t="e">
            <v>#N/A</v>
          </cell>
          <cell r="Y204" t="e">
            <v>#N/A</v>
          </cell>
          <cell r="Z204" t="e">
            <v>#N/A</v>
          </cell>
          <cell r="AA204" t="e">
            <v>#N/A</v>
          </cell>
          <cell r="AB204">
            <v>0</v>
          </cell>
          <cell r="AC204">
            <v>0</v>
          </cell>
        </row>
        <row r="205">
          <cell r="A205">
            <v>179</v>
          </cell>
          <cell r="B205" t="str">
            <v>Avenue L</v>
          </cell>
          <cell r="C205" t="str">
            <v>4th Street</v>
          </cell>
          <cell r="D205" t="str">
            <v>3rd Street</v>
          </cell>
          <cell r="E205" t="str">
            <v>Calimesa</v>
          </cell>
          <cell r="F205" t="str">
            <v>No</v>
          </cell>
          <cell r="G205" t="str">
            <v>No</v>
          </cell>
          <cell r="H205" t="str">
            <v>No</v>
          </cell>
          <cell r="I205" t="str">
            <v>No</v>
          </cell>
          <cell r="J205" t="str">
            <v>Collector</v>
          </cell>
          <cell r="K205" t="str">
            <v>66 feet</v>
          </cell>
          <cell r="L205" t="str">
            <v>None</v>
          </cell>
          <cell r="M205">
            <v>2</v>
          </cell>
          <cell r="O205">
            <v>2</v>
          </cell>
          <cell r="P205">
            <v>1300</v>
          </cell>
          <cell r="Q205">
            <v>0.24621212121212122</v>
          </cell>
          <cell r="R205">
            <v>0.49242424242424243</v>
          </cell>
          <cell r="U205" t="str">
            <v>Yes</v>
          </cell>
          <cell r="V205" t="e">
            <v>#N/A</v>
          </cell>
          <cell r="W205" t="e">
            <v>#N/A</v>
          </cell>
          <cell r="X205" t="e">
            <v>#N/A</v>
          </cell>
          <cell r="Y205" t="e">
            <v>#N/A</v>
          </cell>
          <cell r="Z205" t="e">
            <v>#N/A</v>
          </cell>
          <cell r="AA205" t="e">
            <v>#N/A</v>
          </cell>
          <cell r="AB205">
            <v>0</v>
          </cell>
          <cell r="AC205">
            <v>0</v>
          </cell>
        </row>
        <row r="206">
          <cell r="A206">
            <v>180</v>
          </cell>
          <cell r="B206" t="str">
            <v>Avenue L</v>
          </cell>
          <cell r="C206" t="str">
            <v>3rd Street</v>
          </cell>
          <cell r="D206" t="str">
            <v>2nd Street</v>
          </cell>
          <cell r="E206" t="str">
            <v>Calimesa</v>
          </cell>
          <cell r="F206" t="str">
            <v>No</v>
          </cell>
          <cell r="G206" t="str">
            <v>No</v>
          </cell>
          <cell r="H206" t="str">
            <v>No</v>
          </cell>
          <cell r="I206" t="str">
            <v>No</v>
          </cell>
          <cell r="J206" t="str">
            <v>Collector</v>
          </cell>
          <cell r="K206" t="str">
            <v>66 feet</v>
          </cell>
          <cell r="L206" t="str">
            <v>None</v>
          </cell>
          <cell r="M206">
            <v>2</v>
          </cell>
          <cell r="O206">
            <v>2</v>
          </cell>
          <cell r="P206">
            <v>1300</v>
          </cell>
          <cell r="Q206">
            <v>0.24621212121212122</v>
          </cell>
          <cell r="R206">
            <v>0.49242424242424243</v>
          </cell>
          <cell r="U206" t="str">
            <v>Yes</v>
          </cell>
          <cell r="V206" t="e">
            <v>#N/A</v>
          </cell>
          <cell r="W206" t="e">
            <v>#N/A</v>
          </cell>
          <cell r="X206" t="e">
            <v>#N/A</v>
          </cell>
          <cell r="Y206" t="e">
            <v>#N/A</v>
          </cell>
          <cell r="Z206" t="e">
            <v>#N/A</v>
          </cell>
          <cell r="AA206" t="e">
            <v>#N/A</v>
          </cell>
          <cell r="AB206">
            <v>0</v>
          </cell>
          <cell r="AC206">
            <v>0</v>
          </cell>
        </row>
        <row r="207">
          <cell r="A207">
            <v>181</v>
          </cell>
          <cell r="B207" t="str">
            <v>Avenue L</v>
          </cell>
          <cell r="C207" t="str">
            <v>2nd Street</v>
          </cell>
          <cell r="D207" t="str">
            <v>California Street</v>
          </cell>
          <cell r="E207" t="str">
            <v>Calimesa</v>
          </cell>
          <cell r="F207" t="str">
            <v>No</v>
          </cell>
          <cell r="G207" t="str">
            <v>No</v>
          </cell>
          <cell r="H207" t="str">
            <v>No</v>
          </cell>
          <cell r="I207" t="str">
            <v>No</v>
          </cell>
          <cell r="J207" t="str">
            <v>Collector</v>
          </cell>
          <cell r="K207" t="str">
            <v>66 feet</v>
          </cell>
          <cell r="L207" t="str">
            <v>None</v>
          </cell>
          <cell r="M207">
            <v>2</v>
          </cell>
          <cell r="O207">
            <v>2</v>
          </cell>
          <cell r="P207">
            <v>1400</v>
          </cell>
          <cell r="Q207">
            <v>0.26515151515151514</v>
          </cell>
          <cell r="R207">
            <v>0.5303030303030303</v>
          </cell>
          <cell r="U207" t="str">
            <v>Yes</v>
          </cell>
          <cell r="V207" t="e">
            <v>#N/A</v>
          </cell>
          <cell r="W207" t="e">
            <v>#N/A</v>
          </cell>
          <cell r="X207" t="e">
            <v>#N/A</v>
          </cell>
          <cell r="Y207" t="e">
            <v>#N/A</v>
          </cell>
          <cell r="Z207" t="e">
            <v>#N/A</v>
          </cell>
          <cell r="AA207" t="e">
            <v>#N/A</v>
          </cell>
          <cell r="AB207">
            <v>0</v>
          </cell>
          <cell r="AC207">
            <v>0</v>
          </cell>
        </row>
        <row r="208">
          <cell r="A208">
            <v>182</v>
          </cell>
          <cell r="B208" t="str">
            <v>Avenue L</v>
          </cell>
          <cell r="C208" t="str">
            <v>California Street</v>
          </cell>
          <cell r="D208" t="str">
            <v>Bryant Street</v>
          </cell>
          <cell r="E208" t="str">
            <v>Calimesa</v>
          </cell>
          <cell r="F208" t="str">
            <v>No</v>
          </cell>
          <cell r="G208" t="str">
            <v>No</v>
          </cell>
          <cell r="H208" t="str">
            <v>No</v>
          </cell>
          <cell r="I208" t="str">
            <v>No</v>
          </cell>
          <cell r="J208" t="str">
            <v>Collector</v>
          </cell>
          <cell r="K208" t="str">
            <v>66 feet</v>
          </cell>
          <cell r="L208" t="str">
            <v>None</v>
          </cell>
          <cell r="M208">
            <v>2</v>
          </cell>
          <cell r="O208">
            <v>2</v>
          </cell>
          <cell r="P208">
            <v>1300</v>
          </cell>
          <cell r="Q208">
            <v>0.24621212121212122</v>
          </cell>
          <cell r="R208">
            <v>0.49242424242424243</v>
          </cell>
          <cell r="U208" t="str">
            <v>Yes</v>
          </cell>
          <cell r="V208" t="e">
            <v>#N/A</v>
          </cell>
          <cell r="W208" t="e">
            <v>#N/A</v>
          </cell>
          <cell r="X208" t="e">
            <v>#N/A</v>
          </cell>
          <cell r="Y208" t="e">
            <v>#N/A</v>
          </cell>
          <cell r="Z208" t="e">
            <v>#N/A</v>
          </cell>
          <cell r="AA208" t="e">
            <v>#N/A</v>
          </cell>
          <cell r="AB208">
            <v>0</v>
          </cell>
          <cell r="AC208">
            <v>0</v>
          </cell>
        </row>
        <row r="209">
          <cell r="A209">
            <v>183</v>
          </cell>
          <cell r="B209" t="str">
            <v>Avenue L</v>
          </cell>
          <cell r="C209" t="str">
            <v>Bryant Street</v>
          </cell>
          <cell r="D209" t="str">
            <v>Fremont Avenue</v>
          </cell>
          <cell r="E209" t="str">
            <v>Calimesa</v>
          </cell>
          <cell r="F209" t="str">
            <v>No</v>
          </cell>
          <cell r="G209" t="str">
            <v>No</v>
          </cell>
          <cell r="H209" t="str">
            <v>No</v>
          </cell>
          <cell r="I209" t="str">
            <v>No</v>
          </cell>
          <cell r="J209" t="str">
            <v>Collector</v>
          </cell>
          <cell r="K209" t="str">
            <v>66 feet</v>
          </cell>
          <cell r="L209" t="str">
            <v>None</v>
          </cell>
          <cell r="M209">
            <v>2</v>
          </cell>
          <cell r="O209">
            <v>2</v>
          </cell>
          <cell r="P209">
            <v>2600</v>
          </cell>
          <cell r="Q209">
            <v>0.49242424242424243</v>
          </cell>
          <cell r="R209">
            <v>0.9848484848484849</v>
          </cell>
          <cell r="U209" t="str">
            <v>Yes</v>
          </cell>
          <cell r="V209" t="e">
            <v>#N/A</v>
          </cell>
          <cell r="W209" t="e">
            <v>#N/A</v>
          </cell>
          <cell r="X209" t="e">
            <v>#N/A</v>
          </cell>
          <cell r="Y209" t="e">
            <v>#N/A</v>
          </cell>
          <cell r="Z209" t="e">
            <v>#N/A</v>
          </cell>
          <cell r="AA209" t="e">
            <v>#N/A</v>
          </cell>
          <cell r="AB209">
            <v>0</v>
          </cell>
          <cell r="AC209">
            <v>0</v>
          </cell>
        </row>
        <row r="210">
          <cell r="A210">
            <v>184</v>
          </cell>
          <cell r="B210" t="str">
            <v>Myrtlewood Drive</v>
          </cell>
          <cell r="C210" t="str">
            <v>Calimesa Boulevard</v>
          </cell>
          <cell r="D210" t="str">
            <v>5th Street</v>
          </cell>
          <cell r="E210" t="str">
            <v>Calimesa</v>
          </cell>
          <cell r="F210" t="str">
            <v>No</v>
          </cell>
          <cell r="G210" t="str">
            <v>No</v>
          </cell>
          <cell r="H210" t="str">
            <v>No</v>
          </cell>
          <cell r="I210" t="str">
            <v>No</v>
          </cell>
          <cell r="J210" t="str">
            <v>Local</v>
          </cell>
          <cell r="K210" t="str">
            <v>60 Feet</v>
          </cell>
          <cell r="L210" t="str">
            <v>None</v>
          </cell>
          <cell r="M210">
            <v>2</v>
          </cell>
          <cell r="O210">
            <v>2</v>
          </cell>
          <cell r="P210">
            <v>700</v>
          </cell>
          <cell r="Q210">
            <v>0.13257575757575757</v>
          </cell>
          <cell r="R210">
            <v>0.26515151515151514</v>
          </cell>
          <cell r="U210" t="str">
            <v>Yes</v>
          </cell>
          <cell r="V210" t="e">
            <v>#N/A</v>
          </cell>
          <cell r="W210" t="e">
            <v>#N/A</v>
          </cell>
          <cell r="X210" t="e">
            <v>#N/A</v>
          </cell>
          <cell r="Y210" t="e">
            <v>#N/A</v>
          </cell>
          <cell r="Z210" t="e">
            <v>#N/A</v>
          </cell>
          <cell r="AA210" t="e">
            <v>#N/A</v>
          </cell>
          <cell r="AB210">
            <v>0</v>
          </cell>
          <cell r="AC210">
            <v>0</v>
          </cell>
        </row>
        <row r="211">
          <cell r="A211">
            <v>185</v>
          </cell>
          <cell r="B211" t="str">
            <v>Myrtlewood Drive</v>
          </cell>
          <cell r="C211" t="str">
            <v>5th Street</v>
          </cell>
          <cell r="D211" t="str">
            <v>3rd Street</v>
          </cell>
          <cell r="E211" t="str">
            <v>Calimesa</v>
          </cell>
          <cell r="F211" t="str">
            <v>No</v>
          </cell>
          <cell r="G211" t="str">
            <v>No</v>
          </cell>
          <cell r="H211" t="str">
            <v>No</v>
          </cell>
          <cell r="I211" t="str">
            <v>No</v>
          </cell>
          <cell r="J211" t="str">
            <v>Local</v>
          </cell>
          <cell r="K211" t="str">
            <v>60 Feet</v>
          </cell>
          <cell r="L211" t="str">
            <v>None</v>
          </cell>
          <cell r="M211">
            <v>2</v>
          </cell>
          <cell r="O211">
            <v>2</v>
          </cell>
          <cell r="P211">
            <v>2650</v>
          </cell>
          <cell r="Q211">
            <v>0.5018939393939394</v>
          </cell>
          <cell r="R211">
            <v>1.003787878787879</v>
          </cell>
          <cell r="U211" t="str">
            <v>Yes</v>
          </cell>
          <cell r="V211" t="e">
            <v>#N/A</v>
          </cell>
          <cell r="W211" t="e">
            <v>#N/A</v>
          </cell>
          <cell r="X211" t="e">
            <v>#N/A</v>
          </cell>
          <cell r="Y211" t="e">
            <v>#N/A</v>
          </cell>
          <cell r="Z211" t="e">
            <v>#N/A</v>
          </cell>
          <cell r="AA211" t="e">
            <v>#N/A</v>
          </cell>
          <cell r="AB211">
            <v>0</v>
          </cell>
          <cell r="AC211">
            <v>0</v>
          </cell>
        </row>
        <row r="212">
          <cell r="A212">
            <v>186</v>
          </cell>
          <cell r="B212" t="str">
            <v>Myrtlewood Drive</v>
          </cell>
          <cell r="C212" t="str">
            <v>3rd Street</v>
          </cell>
          <cell r="D212" t="str">
            <v>Avenue L</v>
          </cell>
          <cell r="E212" t="str">
            <v>Calimesa</v>
          </cell>
          <cell r="F212" t="str">
            <v>No</v>
          </cell>
          <cell r="G212" t="str">
            <v>No</v>
          </cell>
          <cell r="H212" t="str">
            <v>No</v>
          </cell>
          <cell r="I212" t="str">
            <v>No</v>
          </cell>
          <cell r="J212" t="str">
            <v>Local</v>
          </cell>
          <cell r="K212" t="str">
            <v>60 Feet</v>
          </cell>
          <cell r="L212" t="str">
            <v>None</v>
          </cell>
          <cell r="M212">
            <v>2</v>
          </cell>
          <cell r="O212">
            <v>2</v>
          </cell>
          <cell r="P212">
            <v>3400</v>
          </cell>
          <cell r="Q212">
            <v>0.6439393939393939</v>
          </cell>
          <cell r="R212">
            <v>1.2878787878787878</v>
          </cell>
          <cell r="U212" t="str">
            <v>Yes</v>
          </cell>
          <cell r="V212" t="e">
            <v>#N/A</v>
          </cell>
          <cell r="W212" t="e">
            <v>#N/A</v>
          </cell>
          <cell r="X212" t="e">
            <v>#N/A</v>
          </cell>
          <cell r="Y212" t="e">
            <v>#N/A</v>
          </cell>
          <cell r="Z212" t="e">
            <v>#N/A</v>
          </cell>
          <cell r="AA212" t="e">
            <v>#N/A</v>
          </cell>
          <cell r="AB212">
            <v>0</v>
          </cell>
          <cell r="AC212">
            <v>0</v>
          </cell>
        </row>
        <row r="213">
          <cell r="A213">
            <v>187</v>
          </cell>
          <cell r="B213" t="str">
            <v>Sandalwood Drive</v>
          </cell>
          <cell r="C213" t="str">
            <v>Roberts Road </v>
          </cell>
          <cell r="D213" t="str">
            <v>7th Street</v>
          </cell>
          <cell r="E213" t="str">
            <v>Calimesa</v>
          </cell>
          <cell r="F213" t="str">
            <v>No</v>
          </cell>
          <cell r="G213" t="str">
            <v>No</v>
          </cell>
          <cell r="H213" t="str">
            <v>Yes</v>
          </cell>
          <cell r="I213" t="str">
            <v>Yes</v>
          </cell>
          <cell r="J213" t="str">
            <v>Augmented Urban</v>
          </cell>
          <cell r="K213" t="str">
            <v>134 feet</v>
          </cell>
          <cell r="L213" t="str">
            <v>Curbed/Painted</v>
          </cell>
          <cell r="M213">
            <v>6</v>
          </cell>
          <cell r="N213">
            <v>0</v>
          </cell>
          <cell r="O213">
            <v>6</v>
          </cell>
          <cell r="P213">
            <v>300</v>
          </cell>
          <cell r="Q213">
            <v>0.056818181818181816</v>
          </cell>
          <cell r="R213">
            <v>0.3409090909090909</v>
          </cell>
          <cell r="S213" t="str">
            <v>Terrain 2</v>
          </cell>
          <cell r="T213" t="str">
            <v>Land Use 3</v>
          </cell>
          <cell r="U213" t="str">
            <v>Yes</v>
          </cell>
          <cell r="V213">
            <v>1232500</v>
          </cell>
          <cell r="W213">
            <v>240040</v>
          </cell>
          <cell r="X213">
            <v>420170.45454545453</v>
          </cell>
          <cell r="Y213">
            <v>81831.81818181818</v>
          </cell>
          <cell r="Z213">
            <v>502002.2727272727</v>
          </cell>
          <cell r="AA213">
            <v>1472540</v>
          </cell>
          <cell r="AB213">
            <v>502002.2727272727</v>
          </cell>
          <cell r="AC213">
            <v>502002.2727272727</v>
          </cell>
        </row>
        <row r="214">
          <cell r="A214">
            <v>188</v>
          </cell>
          <cell r="B214" t="str">
            <v>Sandalwood Drive</v>
          </cell>
          <cell r="C214" t="str">
            <v>7th Street</v>
          </cell>
          <cell r="D214" t="str">
            <v>I-10</v>
          </cell>
          <cell r="E214" t="str">
            <v>Calimesa</v>
          </cell>
          <cell r="F214" t="str">
            <v>No</v>
          </cell>
          <cell r="G214" t="str">
            <v>No</v>
          </cell>
          <cell r="H214" t="str">
            <v>Yes</v>
          </cell>
          <cell r="I214" t="str">
            <v>Yes</v>
          </cell>
          <cell r="J214" t="str">
            <v>Augmented Urban</v>
          </cell>
          <cell r="K214" t="str">
            <v>134 feet</v>
          </cell>
          <cell r="L214" t="str">
            <v>Curbed/Painted</v>
          </cell>
          <cell r="M214">
            <v>6</v>
          </cell>
          <cell r="N214">
            <v>2</v>
          </cell>
          <cell r="O214">
            <v>4</v>
          </cell>
          <cell r="P214">
            <v>550</v>
          </cell>
          <cell r="Q214">
            <v>0.10416666666666667</v>
          </cell>
          <cell r="R214">
            <v>0.4166666666666667</v>
          </cell>
          <cell r="S214" t="str">
            <v>Terrain 1</v>
          </cell>
          <cell r="T214" t="str">
            <v>Land Use 2</v>
          </cell>
          <cell r="U214" t="str">
            <v>Yes</v>
          </cell>
          <cell r="V214">
            <v>797500</v>
          </cell>
          <cell r="W214">
            <v>426000</v>
          </cell>
          <cell r="X214">
            <v>332291.6666666667</v>
          </cell>
          <cell r="Y214">
            <v>177500</v>
          </cell>
          <cell r="Z214">
            <v>509791.6666666667</v>
          </cell>
          <cell r="AA214">
            <v>1223500</v>
          </cell>
          <cell r="AB214">
            <v>509791.6666666667</v>
          </cell>
          <cell r="AC214">
            <v>509791.6666666667</v>
          </cell>
        </row>
        <row r="215">
          <cell r="A215">
            <v>189</v>
          </cell>
          <cell r="B215" t="str">
            <v>Sandalwood Drive / I-10</v>
          </cell>
          <cell r="E215" t="str">
            <v>Calimesa</v>
          </cell>
          <cell r="F215" t="str">
            <v>Yes</v>
          </cell>
          <cell r="G215" t="str">
            <v>Calimesa</v>
          </cell>
          <cell r="H215" t="str">
            <v>Yes</v>
          </cell>
          <cell r="I215" t="str">
            <v>No</v>
          </cell>
          <cell r="J215" t="str">
            <v>ArterialSP</v>
          </cell>
          <cell r="K215" t="str">
            <v>114 feet</v>
          </cell>
          <cell r="L215" t="str">
            <v>Curbed/Painted</v>
          </cell>
          <cell r="M215">
            <v>4</v>
          </cell>
          <cell r="N215">
            <v>2</v>
          </cell>
          <cell r="O215">
            <v>2</v>
          </cell>
          <cell r="P215">
            <v>0</v>
          </cell>
          <cell r="Q215">
            <v>0</v>
          </cell>
          <cell r="R215">
            <v>0</v>
          </cell>
          <cell r="S215" t="str">
            <v>Interchange 1</v>
          </cell>
          <cell r="T215" t="str">
            <v>Land Use 2</v>
          </cell>
          <cell r="U215" t="str">
            <v>Yes</v>
          </cell>
          <cell r="V215">
            <v>29000000</v>
          </cell>
          <cell r="W215">
            <v>426000</v>
          </cell>
          <cell r="X215">
            <v>29000000</v>
          </cell>
          <cell r="Y215">
            <v>0</v>
          </cell>
          <cell r="Z215">
            <v>29000000</v>
          </cell>
          <cell r="AA215">
            <v>29426000</v>
          </cell>
          <cell r="AB215">
            <v>29000000</v>
          </cell>
          <cell r="AC215">
            <v>0</v>
          </cell>
        </row>
        <row r="216">
          <cell r="A216">
            <v>190</v>
          </cell>
          <cell r="B216" t="str">
            <v>Sandalwood Drive</v>
          </cell>
          <cell r="C216" t="str">
            <v>I-10</v>
          </cell>
          <cell r="D216" t="str">
            <v>Calimesa Boulevard</v>
          </cell>
          <cell r="E216" t="str">
            <v>Calimesa</v>
          </cell>
          <cell r="F216" t="str">
            <v>No</v>
          </cell>
          <cell r="G216" t="str">
            <v>No</v>
          </cell>
          <cell r="H216" t="str">
            <v>Yes</v>
          </cell>
          <cell r="I216" t="str">
            <v>No</v>
          </cell>
          <cell r="J216" t="str">
            <v>Augmented Urban</v>
          </cell>
          <cell r="K216" t="str">
            <v>134 feet</v>
          </cell>
          <cell r="L216" t="str">
            <v>Curbed/Painted</v>
          </cell>
          <cell r="M216">
            <v>6</v>
          </cell>
          <cell r="N216">
            <v>2</v>
          </cell>
          <cell r="O216">
            <v>4</v>
          </cell>
          <cell r="P216">
            <v>435</v>
          </cell>
          <cell r="Q216">
            <v>0.08238636363636363</v>
          </cell>
          <cell r="R216">
            <v>0.32954545454545453</v>
          </cell>
          <cell r="S216" t="str">
            <v>Terrain 1</v>
          </cell>
          <cell r="T216" t="str">
            <v>Land Use 2</v>
          </cell>
          <cell r="U216" t="str">
            <v>Yes</v>
          </cell>
          <cell r="V216">
            <v>797500</v>
          </cell>
          <cell r="W216">
            <v>426000</v>
          </cell>
          <cell r="X216">
            <v>262812.5</v>
          </cell>
          <cell r="Y216">
            <v>140386.36363636362</v>
          </cell>
          <cell r="Z216">
            <v>403198.86363636365</v>
          </cell>
          <cell r="AA216">
            <v>1223500</v>
          </cell>
          <cell r="AB216">
            <v>403198.86363636365</v>
          </cell>
          <cell r="AC216">
            <v>0</v>
          </cell>
        </row>
        <row r="217">
          <cell r="A217">
            <v>191</v>
          </cell>
          <cell r="B217" t="str">
            <v>Sandalwood Drive</v>
          </cell>
          <cell r="C217" t="str">
            <v>Calimesa Boulevard</v>
          </cell>
          <cell r="D217" t="str">
            <v>5th Street</v>
          </cell>
          <cell r="E217" t="str">
            <v>Calimesa</v>
          </cell>
          <cell r="F217" t="str">
            <v>No</v>
          </cell>
          <cell r="G217" t="str">
            <v>No</v>
          </cell>
          <cell r="H217" t="str">
            <v>No</v>
          </cell>
          <cell r="I217" t="str">
            <v>No</v>
          </cell>
          <cell r="J217" t="str">
            <v>Secondary</v>
          </cell>
          <cell r="K217" t="str">
            <v>88 feet</v>
          </cell>
          <cell r="L217" t="str">
            <v>None</v>
          </cell>
          <cell r="M217">
            <v>4</v>
          </cell>
          <cell r="O217">
            <v>4</v>
          </cell>
          <cell r="P217">
            <v>500</v>
          </cell>
          <cell r="Q217">
            <v>0.0946969696969697</v>
          </cell>
          <cell r="R217">
            <v>0.3787878787878788</v>
          </cell>
          <cell r="U217" t="str">
            <v>Yes</v>
          </cell>
          <cell r="V217" t="e">
            <v>#N/A</v>
          </cell>
          <cell r="W217" t="e">
            <v>#N/A</v>
          </cell>
          <cell r="X217" t="e">
            <v>#N/A</v>
          </cell>
          <cell r="Y217" t="e">
            <v>#N/A</v>
          </cell>
          <cell r="Z217" t="e">
            <v>#N/A</v>
          </cell>
          <cell r="AA217" t="e">
            <v>#N/A</v>
          </cell>
          <cell r="AB217">
            <v>0</v>
          </cell>
          <cell r="AC217">
            <v>0</v>
          </cell>
        </row>
        <row r="218">
          <cell r="A218">
            <v>192</v>
          </cell>
          <cell r="B218" t="str">
            <v>Buena Vista</v>
          </cell>
          <cell r="C218" t="str">
            <v>I-10</v>
          </cell>
          <cell r="D218" t="str">
            <v>Lucas Club Drive</v>
          </cell>
          <cell r="E218" t="str">
            <v>Calimesa</v>
          </cell>
          <cell r="F218" t="str">
            <v>No</v>
          </cell>
          <cell r="G218" t="str">
            <v>No</v>
          </cell>
          <cell r="H218" t="str">
            <v>No</v>
          </cell>
          <cell r="I218" t="str">
            <v>No</v>
          </cell>
          <cell r="J218" t="str">
            <v>Collector</v>
          </cell>
          <cell r="K218" t="str">
            <v>66 feet</v>
          </cell>
          <cell r="L218" t="str">
            <v>None</v>
          </cell>
          <cell r="M218">
            <v>2</v>
          </cell>
          <cell r="O218">
            <v>2</v>
          </cell>
          <cell r="P218">
            <v>2450</v>
          </cell>
          <cell r="Q218">
            <v>0.4640151515151515</v>
          </cell>
          <cell r="R218">
            <v>0.928030303030303</v>
          </cell>
          <cell r="U218" t="str">
            <v>Yes</v>
          </cell>
          <cell r="V218" t="e">
            <v>#N/A</v>
          </cell>
          <cell r="W218" t="e">
            <v>#N/A</v>
          </cell>
          <cell r="X218" t="e">
            <v>#N/A</v>
          </cell>
          <cell r="Y218" t="e">
            <v>#N/A</v>
          </cell>
          <cell r="Z218" t="e">
            <v>#N/A</v>
          </cell>
          <cell r="AA218" t="e">
            <v>#N/A</v>
          </cell>
          <cell r="AB218">
            <v>0</v>
          </cell>
          <cell r="AC218">
            <v>0</v>
          </cell>
        </row>
        <row r="219">
          <cell r="A219">
            <v>193</v>
          </cell>
          <cell r="B219" t="str">
            <v>Singleton Road</v>
          </cell>
          <cell r="C219" t="str">
            <v>Oak Valley Parkway</v>
          </cell>
          <cell r="D219" t="str">
            <v>Roberts Road</v>
          </cell>
          <cell r="E219" t="str">
            <v>Calimesa</v>
          </cell>
          <cell r="F219" t="str">
            <v>No</v>
          </cell>
          <cell r="G219" t="str">
            <v>No</v>
          </cell>
          <cell r="H219" t="str">
            <v>No</v>
          </cell>
          <cell r="I219" t="str">
            <v>Yes</v>
          </cell>
          <cell r="J219" t="str">
            <v>ArterialSP</v>
          </cell>
          <cell r="K219" t="str">
            <v>114 feet</v>
          </cell>
          <cell r="L219" t="str">
            <v>Curbed/Painted</v>
          </cell>
          <cell r="M219">
            <v>4</v>
          </cell>
          <cell r="N219">
            <v>0</v>
          </cell>
          <cell r="O219">
            <v>4</v>
          </cell>
          <cell r="P219">
            <v>2685</v>
          </cell>
          <cell r="Q219">
            <v>0.5085227272727273</v>
          </cell>
          <cell r="R219">
            <v>2.034090909090909</v>
          </cell>
          <cell r="S219" t="str">
            <v>Terrain 2</v>
          </cell>
          <cell r="T219" t="str">
            <v>Land Use 3</v>
          </cell>
          <cell r="U219" t="str">
            <v>Yes</v>
          </cell>
          <cell r="V219">
            <v>1232500</v>
          </cell>
          <cell r="W219">
            <v>240040</v>
          </cell>
          <cell r="X219">
            <v>2507017.0454545454</v>
          </cell>
          <cell r="Y219">
            <v>488263.1818181818</v>
          </cell>
          <cell r="Z219">
            <v>2995280.227272727</v>
          </cell>
          <cell r="AA219">
            <v>1472540</v>
          </cell>
          <cell r="AB219">
            <v>0</v>
          </cell>
          <cell r="AC219">
            <v>2995280.227272727</v>
          </cell>
        </row>
        <row r="220">
          <cell r="A220">
            <v>193.1</v>
          </cell>
          <cell r="B220" t="str">
            <v>Singleton Road</v>
          </cell>
          <cell r="C220" t="str">
            <v>Oak Valley Parkway</v>
          </cell>
          <cell r="D220" t="str">
            <v>"F" Street</v>
          </cell>
          <cell r="E220" t="str">
            <v>Calimesa</v>
          </cell>
          <cell r="F220" t="str">
            <v>No</v>
          </cell>
          <cell r="G220" t="str">
            <v>No</v>
          </cell>
          <cell r="H220" t="str">
            <v>Yes</v>
          </cell>
          <cell r="I220" t="str">
            <v>Yes</v>
          </cell>
          <cell r="J220" t="str">
            <v>Secondary</v>
          </cell>
          <cell r="K220" t="str">
            <v>88 feet</v>
          </cell>
          <cell r="L220" t="str">
            <v>None</v>
          </cell>
          <cell r="M220">
            <v>4</v>
          </cell>
          <cell r="N220">
            <v>0</v>
          </cell>
          <cell r="O220">
            <v>4</v>
          </cell>
          <cell r="P220">
            <v>2685</v>
          </cell>
          <cell r="Q220">
            <v>0.5085227272727273</v>
          </cell>
          <cell r="R220">
            <v>2.034090909090909</v>
          </cell>
          <cell r="S220" t="str">
            <v>Terrain 2</v>
          </cell>
          <cell r="T220" t="str">
            <v>Land Use 3</v>
          </cell>
          <cell r="U220" t="str">
            <v>Yes</v>
          </cell>
          <cell r="V220">
            <v>1232500</v>
          </cell>
          <cell r="W220">
            <v>240040</v>
          </cell>
          <cell r="X220">
            <v>2507017.0454545454</v>
          </cell>
          <cell r="Y220">
            <v>488263.1818181818</v>
          </cell>
          <cell r="Z220">
            <v>2995280.227272727</v>
          </cell>
          <cell r="AA220">
            <v>1472540</v>
          </cell>
          <cell r="AB220">
            <v>2995280.227272727</v>
          </cell>
          <cell r="AC220">
            <v>2995280.227272727</v>
          </cell>
        </row>
        <row r="221">
          <cell r="A221">
            <v>193.2</v>
          </cell>
          <cell r="B221" t="str">
            <v>Singleton Road</v>
          </cell>
          <cell r="C221" t="str">
            <v>"F" Street</v>
          </cell>
          <cell r="D221" t="str">
            <v>"H" Street</v>
          </cell>
          <cell r="E221" t="str">
            <v>Calimesa</v>
          </cell>
          <cell r="F221" t="str">
            <v>No</v>
          </cell>
          <cell r="G221" t="str">
            <v>No</v>
          </cell>
          <cell r="H221" t="str">
            <v>Yes</v>
          </cell>
          <cell r="I221" t="str">
            <v>Yes</v>
          </cell>
          <cell r="J221" t="str">
            <v>Major</v>
          </cell>
          <cell r="K221" t="str">
            <v>100 feet</v>
          </cell>
          <cell r="L221" t="str">
            <v>Painted</v>
          </cell>
          <cell r="M221">
            <v>4</v>
          </cell>
          <cell r="N221">
            <v>0</v>
          </cell>
          <cell r="O221">
            <v>4</v>
          </cell>
          <cell r="P221">
            <v>2685</v>
          </cell>
          <cell r="Q221">
            <v>0.5085227272727273</v>
          </cell>
          <cell r="R221">
            <v>2.034090909090909</v>
          </cell>
          <cell r="S221" t="str">
            <v>Terrain 2</v>
          </cell>
          <cell r="T221" t="str">
            <v>Land Use 3</v>
          </cell>
          <cell r="U221" t="str">
            <v>Yes</v>
          </cell>
          <cell r="V221">
            <v>1232500</v>
          </cell>
          <cell r="W221">
            <v>240040</v>
          </cell>
          <cell r="X221">
            <v>2507017.0454545454</v>
          </cell>
          <cell r="Y221">
            <v>488263.1818181818</v>
          </cell>
          <cell r="Z221">
            <v>2995280.227272727</v>
          </cell>
          <cell r="AA221">
            <v>1472540</v>
          </cell>
          <cell r="AB221">
            <v>2995280.227272727</v>
          </cell>
          <cell r="AC221">
            <v>2995280.227272727</v>
          </cell>
        </row>
        <row r="222">
          <cell r="A222">
            <v>193.3</v>
          </cell>
          <cell r="B222" t="str">
            <v>Singleton Road</v>
          </cell>
          <cell r="C222" t="str">
            <v>"H" Street</v>
          </cell>
          <cell r="D222" t="str">
            <v>"E" Street</v>
          </cell>
          <cell r="E222" t="str">
            <v>Calimesa</v>
          </cell>
          <cell r="F222" t="str">
            <v>No</v>
          </cell>
          <cell r="G222" t="str">
            <v>No</v>
          </cell>
          <cell r="H222" t="str">
            <v>Yes</v>
          </cell>
          <cell r="I222" t="str">
            <v>Yes</v>
          </cell>
          <cell r="J222" t="str">
            <v>Urban Arterial</v>
          </cell>
          <cell r="K222" t="str">
            <v>134 feet</v>
          </cell>
          <cell r="L222" t="str">
            <v>Curbed/Painted</v>
          </cell>
          <cell r="M222">
            <v>6</v>
          </cell>
          <cell r="N222">
            <v>0</v>
          </cell>
          <cell r="O222">
            <v>6</v>
          </cell>
          <cell r="P222">
            <v>2685</v>
          </cell>
          <cell r="Q222">
            <v>0.5085227272727273</v>
          </cell>
          <cell r="R222">
            <v>3.0511363636363638</v>
          </cell>
          <cell r="S222" t="str">
            <v>Terrain 2</v>
          </cell>
          <cell r="T222" t="str">
            <v>Land Use 3</v>
          </cell>
          <cell r="U222" t="str">
            <v>Yes</v>
          </cell>
          <cell r="V222">
            <v>1232500</v>
          </cell>
          <cell r="W222">
            <v>240040</v>
          </cell>
          <cell r="X222">
            <v>3760525.5681818184</v>
          </cell>
          <cell r="Y222">
            <v>732394.7727272727</v>
          </cell>
          <cell r="Z222">
            <v>4492920.340909091</v>
          </cell>
          <cell r="AA222">
            <v>1472540</v>
          </cell>
          <cell r="AB222">
            <v>4492920.340909091</v>
          </cell>
          <cell r="AC222">
            <v>4492920.340909091</v>
          </cell>
        </row>
        <row r="223">
          <cell r="A223">
            <v>193.4</v>
          </cell>
          <cell r="B223" t="str">
            <v>Singleton Road</v>
          </cell>
          <cell r="C223" t="str">
            <v>"E" Street</v>
          </cell>
          <cell r="D223" t="str">
            <v>Roberts Road</v>
          </cell>
          <cell r="E223" t="str">
            <v>Calimesa</v>
          </cell>
          <cell r="F223" t="str">
            <v>No</v>
          </cell>
          <cell r="G223" t="str">
            <v>No</v>
          </cell>
          <cell r="H223" t="str">
            <v>Yes</v>
          </cell>
          <cell r="I223" t="str">
            <v>Yes</v>
          </cell>
          <cell r="J223" t="str">
            <v>Urban Arterial</v>
          </cell>
          <cell r="K223" t="str">
            <v>134 feet</v>
          </cell>
          <cell r="L223" t="str">
            <v>Curbed/Painted</v>
          </cell>
          <cell r="M223">
            <v>6</v>
          </cell>
          <cell r="N223">
            <v>0</v>
          </cell>
          <cell r="O223">
            <v>6</v>
          </cell>
          <cell r="P223">
            <v>2685</v>
          </cell>
          <cell r="Q223">
            <v>0.5085227272727273</v>
          </cell>
          <cell r="R223">
            <v>3.0511363636363638</v>
          </cell>
          <cell r="S223" t="str">
            <v>Terrain 2</v>
          </cell>
          <cell r="T223" t="str">
            <v>Land Use 3</v>
          </cell>
          <cell r="U223" t="str">
            <v>Yes</v>
          </cell>
          <cell r="V223">
            <v>1232500</v>
          </cell>
          <cell r="W223">
            <v>240040</v>
          </cell>
          <cell r="X223">
            <v>3760525.5681818184</v>
          </cell>
          <cell r="Y223">
            <v>732394.7727272727</v>
          </cell>
          <cell r="Z223">
            <v>4492920.340909091</v>
          </cell>
          <cell r="AA223">
            <v>1472540</v>
          </cell>
          <cell r="AB223">
            <v>4492920.340909091</v>
          </cell>
          <cell r="AC223">
            <v>4492920.340909091</v>
          </cell>
        </row>
        <row r="224">
          <cell r="A224">
            <v>194</v>
          </cell>
          <cell r="B224" t="str">
            <v>Singleton Road</v>
          </cell>
          <cell r="C224" t="str">
            <v>Roberts Road </v>
          </cell>
          <cell r="D224" t="str">
            <v>I-10</v>
          </cell>
          <cell r="E224" t="str">
            <v>Calimesa</v>
          </cell>
          <cell r="F224" t="str">
            <v>Yes</v>
          </cell>
          <cell r="G224" t="str">
            <v>Calimesa</v>
          </cell>
          <cell r="H224" t="str">
            <v>No</v>
          </cell>
          <cell r="I224" t="str">
            <v>No</v>
          </cell>
          <cell r="J224" t="str">
            <v>Urban Arterial</v>
          </cell>
          <cell r="K224" t="str">
            <v>134 feet</v>
          </cell>
          <cell r="L224" t="str">
            <v>Curbed/Painted</v>
          </cell>
          <cell r="M224">
            <v>6</v>
          </cell>
          <cell r="N224">
            <v>2</v>
          </cell>
          <cell r="O224">
            <v>4</v>
          </cell>
          <cell r="P224">
            <v>925</v>
          </cell>
          <cell r="Q224">
            <v>0.17518939393939395</v>
          </cell>
          <cell r="R224">
            <v>0.7007575757575758</v>
          </cell>
          <cell r="S224" t="str">
            <v>Terrain 1</v>
          </cell>
          <cell r="T224" t="str">
            <v>Land Use 3</v>
          </cell>
          <cell r="U224" t="str">
            <v>Yes</v>
          </cell>
          <cell r="V224">
            <v>797500</v>
          </cell>
          <cell r="W224">
            <v>240040</v>
          </cell>
          <cell r="X224">
            <v>558854.1666666667</v>
          </cell>
          <cell r="Y224">
            <v>168209.8484848485</v>
          </cell>
          <cell r="Z224">
            <v>727064.0151515153</v>
          </cell>
          <cell r="AA224">
            <v>1037540</v>
          </cell>
          <cell r="AB224">
            <v>0</v>
          </cell>
          <cell r="AC224">
            <v>0</v>
          </cell>
        </row>
        <row r="225">
          <cell r="A225">
            <v>194.1</v>
          </cell>
          <cell r="B225" t="str">
            <v>Singleton Road</v>
          </cell>
          <cell r="C225" t="str">
            <v>Roberts Road </v>
          </cell>
          <cell r="D225" t="str">
            <v>Woodhouse Rd.</v>
          </cell>
          <cell r="E225" t="str">
            <v>Calimesa</v>
          </cell>
          <cell r="F225" t="str">
            <v>Yes</v>
          </cell>
          <cell r="G225" t="str">
            <v>Calimesa</v>
          </cell>
          <cell r="H225" t="str">
            <v>Yes</v>
          </cell>
          <cell r="I225" t="str">
            <v>No</v>
          </cell>
          <cell r="J225" t="str">
            <v>Urban Arterial</v>
          </cell>
          <cell r="K225" t="str">
            <v>134 feet</v>
          </cell>
          <cell r="L225" t="str">
            <v>Curbed/Painted</v>
          </cell>
          <cell r="M225">
            <v>6</v>
          </cell>
          <cell r="N225">
            <v>2</v>
          </cell>
          <cell r="O225">
            <v>4</v>
          </cell>
          <cell r="P225">
            <v>925</v>
          </cell>
          <cell r="Q225">
            <v>0.17518939393939395</v>
          </cell>
          <cell r="R225">
            <v>0.7007575757575758</v>
          </cell>
          <cell r="S225" t="str">
            <v>Terrain 1</v>
          </cell>
          <cell r="T225" t="str">
            <v>Land Use 3</v>
          </cell>
          <cell r="U225" t="str">
            <v>Yes</v>
          </cell>
          <cell r="V225">
            <v>797500</v>
          </cell>
          <cell r="W225">
            <v>240040</v>
          </cell>
          <cell r="X225">
            <v>558854.1666666667</v>
          </cell>
          <cell r="Y225">
            <v>168209.8484848485</v>
          </cell>
          <cell r="Z225">
            <v>727064.0151515153</v>
          </cell>
          <cell r="AA225">
            <v>1037540</v>
          </cell>
          <cell r="AB225">
            <v>727064.0151515153</v>
          </cell>
          <cell r="AC225">
            <v>0</v>
          </cell>
        </row>
        <row r="226">
          <cell r="A226">
            <v>194.2</v>
          </cell>
          <cell r="B226" t="str">
            <v>Singleton Road</v>
          </cell>
          <cell r="C226" t="str">
            <v>Woodhouse Rd.</v>
          </cell>
          <cell r="D226" t="str">
            <v>I-10</v>
          </cell>
          <cell r="E226" t="str">
            <v>Calimesa</v>
          </cell>
          <cell r="F226" t="str">
            <v>Yes</v>
          </cell>
          <cell r="G226" t="str">
            <v>Calimesa</v>
          </cell>
          <cell r="H226" t="str">
            <v>Yes</v>
          </cell>
          <cell r="I226" t="str">
            <v>No</v>
          </cell>
          <cell r="J226" t="str">
            <v>Urban Arterial</v>
          </cell>
          <cell r="K226" t="str">
            <v>134 feet</v>
          </cell>
          <cell r="L226" t="str">
            <v>Curbed/Painted</v>
          </cell>
          <cell r="M226">
            <v>6</v>
          </cell>
          <cell r="N226">
            <v>2</v>
          </cell>
          <cell r="O226">
            <v>4</v>
          </cell>
          <cell r="P226">
            <v>925</v>
          </cell>
          <cell r="Q226">
            <v>0.17518939393939395</v>
          </cell>
          <cell r="R226">
            <v>0.7007575757575758</v>
          </cell>
          <cell r="S226" t="str">
            <v>Terrain 1</v>
          </cell>
          <cell r="T226" t="str">
            <v>Land Use 3</v>
          </cell>
          <cell r="U226" t="str">
            <v>Yes</v>
          </cell>
          <cell r="V226">
            <v>797500</v>
          </cell>
          <cell r="W226">
            <v>240040</v>
          </cell>
          <cell r="X226">
            <v>558854.1666666667</v>
          </cell>
          <cell r="Y226">
            <v>168209.8484848485</v>
          </cell>
          <cell r="Z226">
            <v>727064.0151515153</v>
          </cell>
          <cell r="AA226">
            <v>1037540</v>
          </cell>
          <cell r="AB226">
            <v>727064.0151515153</v>
          </cell>
          <cell r="AC226">
            <v>0</v>
          </cell>
        </row>
        <row r="227">
          <cell r="A227">
            <v>195</v>
          </cell>
          <cell r="B227" t="str">
            <v>Singleton Rd / I-10</v>
          </cell>
          <cell r="E227" t="str">
            <v>Calimesa</v>
          </cell>
          <cell r="F227" t="str">
            <v>Yes</v>
          </cell>
          <cell r="G227" t="str">
            <v>Calimesa</v>
          </cell>
          <cell r="H227" t="str">
            <v>Yes</v>
          </cell>
          <cell r="I227" t="str">
            <v>No</v>
          </cell>
          <cell r="J227" t="str">
            <v>Urban Arterial</v>
          </cell>
          <cell r="M227">
            <v>6</v>
          </cell>
          <cell r="N227">
            <v>2</v>
          </cell>
          <cell r="O227">
            <v>4</v>
          </cell>
          <cell r="P227">
            <v>0</v>
          </cell>
          <cell r="Q227">
            <v>0</v>
          </cell>
          <cell r="R227">
            <v>0</v>
          </cell>
          <cell r="S227" t="str">
            <v>Interchange 1</v>
          </cell>
          <cell r="T227" t="str">
            <v>Land Use 2</v>
          </cell>
          <cell r="U227" t="str">
            <v>Yes</v>
          </cell>
          <cell r="V227">
            <v>29000000</v>
          </cell>
          <cell r="W227">
            <v>426000</v>
          </cell>
          <cell r="X227">
            <v>29000000</v>
          </cell>
          <cell r="Y227">
            <v>0</v>
          </cell>
          <cell r="Z227">
            <v>29000000</v>
          </cell>
          <cell r="AA227">
            <v>29426000</v>
          </cell>
          <cell r="AB227">
            <v>29000000</v>
          </cell>
          <cell r="AC227">
            <v>0</v>
          </cell>
        </row>
        <row r="228">
          <cell r="A228">
            <v>196</v>
          </cell>
          <cell r="B228" t="str">
            <v>Singleton Road</v>
          </cell>
          <cell r="C228" t="str">
            <v>I-10</v>
          </cell>
          <cell r="D228" t="str">
            <v>Calimesa Boulevard</v>
          </cell>
          <cell r="E228" t="str">
            <v>Calimesa</v>
          </cell>
          <cell r="F228" t="str">
            <v>Yes</v>
          </cell>
          <cell r="G228" t="str">
            <v>Calimesa</v>
          </cell>
          <cell r="H228" t="str">
            <v>Yes</v>
          </cell>
          <cell r="I228" t="str">
            <v>No</v>
          </cell>
          <cell r="J228" t="str">
            <v>Urban Arterial</v>
          </cell>
          <cell r="K228" t="str">
            <v>134 feet</v>
          </cell>
          <cell r="L228" t="str">
            <v>Curbed/Painted</v>
          </cell>
          <cell r="M228">
            <v>6</v>
          </cell>
          <cell r="N228">
            <v>2</v>
          </cell>
          <cell r="O228">
            <v>4</v>
          </cell>
          <cell r="P228">
            <v>575</v>
          </cell>
          <cell r="Q228">
            <v>0.10890151515151515</v>
          </cell>
          <cell r="R228">
            <v>0.4356060606060606</v>
          </cell>
          <cell r="S228" t="str">
            <v>Terrain 1</v>
          </cell>
          <cell r="T228" t="str">
            <v>Land Use 2</v>
          </cell>
          <cell r="U228" t="str">
            <v>Yes</v>
          </cell>
          <cell r="V228">
            <v>797500</v>
          </cell>
          <cell r="W228">
            <v>426000</v>
          </cell>
          <cell r="X228">
            <v>347395.8333333333</v>
          </cell>
          <cell r="Y228">
            <v>185568.18181818182</v>
          </cell>
          <cell r="Z228">
            <v>532964.0151515151</v>
          </cell>
          <cell r="AA228">
            <v>1223500</v>
          </cell>
          <cell r="AB228">
            <v>532964.0151515151</v>
          </cell>
          <cell r="AC228">
            <v>0</v>
          </cell>
        </row>
        <row r="229">
          <cell r="A229">
            <v>197</v>
          </cell>
          <cell r="B229" t="str">
            <v>Singleton Road</v>
          </cell>
          <cell r="C229" t="str">
            <v>Calimesa Boulevard</v>
          </cell>
          <cell r="D229" t="str">
            <v>Beckwith Avenue</v>
          </cell>
          <cell r="E229" t="str">
            <v>Calimesa</v>
          </cell>
          <cell r="F229" t="str">
            <v>Yes</v>
          </cell>
          <cell r="G229" t="str">
            <v>Calimesa</v>
          </cell>
          <cell r="H229" t="str">
            <v>Yes</v>
          </cell>
          <cell r="I229" t="str">
            <v>No</v>
          </cell>
          <cell r="J229" t="str">
            <v>Arterial</v>
          </cell>
          <cell r="K229" t="str">
            <v>110 feet</v>
          </cell>
          <cell r="L229" t="str">
            <v>Curbed/Painted</v>
          </cell>
          <cell r="M229">
            <v>4</v>
          </cell>
          <cell r="N229">
            <v>2</v>
          </cell>
          <cell r="O229">
            <v>2</v>
          </cell>
          <cell r="P229">
            <v>1100</v>
          </cell>
          <cell r="Q229">
            <v>0.20833333333333334</v>
          </cell>
          <cell r="R229">
            <v>0.4166666666666667</v>
          </cell>
          <cell r="S229" t="str">
            <v>Terrain 1</v>
          </cell>
          <cell r="T229" t="str">
            <v>Land Use 2</v>
          </cell>
          <cell r="U229" t="str">
            <v>Yes</v>
          </cell>
          <cell r="V229">
            <v>797500</v>
          </cell>
          <cell r="W229">
            <v>426000</v>
          </cell>
          <cell r="X229">
            <v>332291.6666666667</v>
          </cell>
          <cell r="Y229">
            <v>177500</v>
          </cell>
          <cell r="Z229">
            <v>509791.6666666667</v>
          </cell>
          <cell r="AA229">
            <v>1223500</v>
          </cell>
          <cell r="AB229">
            <v>509791.6666666667</v>
          </cell>
          <cell r="AC229">
            <v>0</v>
          </cell>
        </row>
        <row r="230">
          <cell r="A230">
            <v>198</v>
          </cell>
          <cell r="B230" t="str">
            <v>Singleton Road</v>
          </cell>
          <cell r="C230" t="str">
            <v>Beckwith Avenue</v>
          </cell>
          <cell r="D230" t="str">
            <v>Avenue L</v>
          </cell>
          <cell r="E230" t="str">
            <v>Calimesa</v>
          </cell>
          <cell r="F230" t="str">
            <v>no</v>
          </cell>
          <cell r="G230" t="str">
            <v>No</v>
          </cell>
          <cell r="H230" t="str">
            <v>No</v>
          </cell>
          <cell r="I230" t="str">
            <v>No</v>
          </cell>
          <cell r="J230" t="str">
            <v>Secondary</v>
          </cell>
          <cell r="K230" t="str">
            <v>88 feet</v>
          </cell>
          <cell r="L230" t="str">
            <v>None</v>
          </cell>
          <cell r="M230">
            <v>4</v>
          </cell>
          <cell r="O230">
            <v>4</v>
          </cell>
          <cell r="P230">
            <v>8000</v>
          </cell>
          <cell r="Q230">
            <v>1.5151515151515151</v>
          </cell>
          <cell r="R230">
            <v>6.0606060606060606</v>
          </cell>
          <cell r="S230" t="str">
            <v>Terrain 2</v>
          </cell>
          <cell r="T230" t="str">
            <v>Land Use 3</v>
          </cell>
          <cell r="U230" t="str">
            <v>Yes</v>
          </cell>
          <cell r="V230">
            <v>1232500</v>
          </cell>
          <cell r="W230">
            <v>240040</v>
          </cell>
          <cell r="X230">
            <v>7469696.96969697</v>
          </cell>
          <cell r="Y230">
            <v>1454787.8787878787</v>
          </cell>
          <cell r="Z230">
            <v>8924484.848484848</v>
          </cell>
          <cell r="AA230">
            <v>1472540</v>
          </cell>
          <cell r="AB230">
            <v>0</v>
          </cell>
          <cell r="AC230">
            <v>0</v>
          </cell>
        </row>
        <row r="231">
          <cell r="A231">
            <v>199</v>
          </cell>
          <cell r="B231" t="str">
            <v>Street E</v>
          </cell>
          <cell r="C231" t="str">
            <v>Singleton Road</v>
          </cell>
          <cell r="D231" t="str">
            <v>Roberts Road</v>
          </cell>
          <cell r="E231" t="str">
            <v>Calimesa</v>
          </cell>
          <cell r="F231" t="str">
            <v>No</v>
          </cell>
          <cell r="G231" t="str">
            <v>No</v>
          </cell>
          <cell r="H231" t="str">
            <v>Yes</v>
          </cell>
          <cell r="I231" t="str">
            <v>Yes</v>
          </cell>
          <cell r="J231" t="str">
            <v>ArterialSP</v>
          </cell>
          <cell r="K231" t="str">
            <v>114 feet</v>
          </cell>
          <cell r="L231" t="str">
            <v>Curbed/Painted</v>
          </cell>
          <cell r="M231">
            <v>4</v>
          </cell>
          <cell r="N231">
            <v>0</v>
          </cell>
          <cell r="O231">
            <v>4</v>
          </cell>
          <cell r="P231">
            <v>3000</v>
          </cell>
          <cell r="Q231">
            <v>0.5681818181818182</v>
          </cell>
          <cell r="R231">
            <v>2.272727272727273</v>
          </cell>
          <cell r="S231" t="str">
            <v>Terrain 2</v>
          </cell>
          <cell r="T231" t="str">
            <v>Land Use 3</v>
          </cell>
          <cell r="U231" t="str">
            <v>Yes</v>
          </cell>
          <cell r="V231">
            <v>1232500</v>
          </cell>
          <cell r="W231">
            <v>240040</v>
          </cell>
          <cell r="X231">
            <v>2801136.3636363638</v>
          </cell>
          <cell r="Y231">
            <v>545545.4545454546</v>
          </cell>
          <cell r="Z231">
            <v>3346681.8181818184</v>
          </cell>
          <cell r="AA231">
            <v>1472540</v>
          </cell>
          <cell r="AB231">
            <v>3346681.8181818184</v>
          </cell>
          <cell r="AC231">
            <v>3346681.8181818184</v>
          </cell>
        </row>
        <row r="232">
          <cell r="A232">
            <v>200</v>
          </cell>
          <cell r="B232" t="str">
            <v>7th Place</v>
          </cell>
          <cell r="C232" t="str">
            <v>North City Limits</v>
          </cell>
          <cell r="D232" t="str">
            <v>County Line Road</v>
          </cell>
          <cell r="E232" t="str">
            <v>Calimesa</v>
          </cell>
          <cell r="F232" t="str">
            <v>No</v>
          </cell>
          <cell r="G232" t="str">
            <v>No</v>
          </cell>
          <cell r="H232" t="str">
            <v>No</v>
          </cell>
          <cell r="I232" t="str">
            <v>No</v>
          </cell>
          <cell r="J232" t="str">
            <v>Secondary</v>
          </cell>
          <cell r="K232" t="str">
            <v>88 feet</v>
          </cell>
          <cell r="L232" t="str">
            <v>None</v>
          </cell>
          <cell r="M232">
            <v>4</v>
          </cell>
          <cell r="O232">
            <v>4</v>
          </cell>
          <cell r="P232">
            <v>250</v>
          </cell>
          <cell r="Q232">
            <v>0.04734848484848485</v>
          </cell>
          <cell r="R232">
            <v>0.1893939393939394</v>
          </cell>
          <cell r="U232" t="str">
            <v>Yes</v>
          </cell>
          <cell r="V232" t="e">
            <v>#N/A</v>
          </cell>
          <cell r="W232" t="e">
            <v>#N/A</v>
          </cell>
          <cell r="X232" t="e">
            <v>#N/A</v>
          </cell>
          <cell r="Y232" t="e">
            <v>#N/A</v>
          </cell>
          <cell r="Z232" t="e">
            <v>#N/A</v>
          </cell>
          <cell r="AA232" t="e">
            <v>#N/A</v>
          </cell>
          <cell r="AB232">
            <v>0</v>
          </cell>
          <cell r="AC232">
            <v>0</v>
          </cell>
        </row>
        <row r="233">
          <cell r="A233">
            <v>201</v>
          </cell>
          <cell r="B233" t="str">
            <v>7th Place</v>
          </cell>
          <cell r="C233" t="str">
            <v>County Line Road</v>
          </cell>
          <cell r="D233" t="str">
            <v>Avenue L</v>
          </cell>
          <cell r="E233" t="str">
            <v>Calimesa</v>
          </cell>
          <cell r="F233" t="str">
            <v>No</v>
          </cell>
          <cell r="G233" t="str">
            <v>No</v>
          </cell>
          <cell r="H233" t="str">
            <v>Yes</v>
          </cell>
          <cell r="I233" t="str">
            <v>No</v>
          </cell>
          <cell r="J233" t="str">
            <v>Local</v>
          </cell>
          <cell r="K233" t="str">
            <v>60 Feet</v>
          </cell>
          <cell r="L233" t="str">
            <v>None</v>
          </cell>
          <cell r="M233">
            <v>2</v>
          </cell>
          <cell r="N233">
            <v>2</v>
          </cell>
          <cell r="O233">
            <v>0</v>
          </cell>
          <cell r="P233">
            <v>1400</v>
          </cell>
          <cell r="Q233">
            <v>0.26515151515151514</v>
          </cell>
          <cell r="R233">
            <v>0</v>
          </cell>
          <cell r="S233" t="str">
            <v>Terrain 1</v>
          </cell>
          <cell r="T233" t="str">
            <v>Land Use 2</v>
          </cell>
          <cell r="U233" t="str">
            <v>Yes</v>
          </cell>
          <cell r="V233">
            <v>797500</v>
          </cell>
          <cell r="W233">
            <v>426000</v>
          </cell>
          <cell r="X233">
            <v>0</v>
          </cell>
          <cell r="Y233">
            <v>0</v>
          </cell>
          <cell r="Z233">
            <v>0</v>
          </cell>
          <cell r="AA233">
            <v>1223500</v>
          </cell>
          <cell r="AB233">
            <v>0</v>
          </cell>
          <cell r="AC233">
            <v>0</v>
          </cell>
        </row>
        <row r="234">
          <cell r="A234">
            <v>202</v>
          </cell>
          <cell r="B234" t="str">
            <v>7th Street</v>
          </cell>
          <cell r="C234" t="str">
            <v>Avenue L</v>
          </cell>
          <cell r="D234" t="str">
            <v>Sandalwood Drive</v>
          </cell>
          <cell r="E234" t="str">
            <v>Calimesa</v>
          </cell>
          <cell r="F234" t="str">
            <v>No</v>
          </cell>
          <cell r="G234" t="str">
            <v>No</v>
          </cell>
          <cell r="H234" t="str">
            <v>Yes</v>
          </cell>
          <cell r="I234" t="str">
            <v>No</v>
          </cell>
          <cell r="J234" t="str">
            <v>Local</v>
          </cell>
          <cell r="K234" t="str">
            <v>60 Feet</v>
          </cell>
          <cell r="L234" t="str">
            <v>None</v>
          </cell>
          <cell r="M234">
            <v>2</v>
          </cell>
          <cell r="N234">
            <v>2</v>
          </cell>
          <cell r="O234">
            <v>0</v>
          </cell>
          <cell r="P234">
            <v>3100</v>
          </cell>
          <cell r="Q234">
            <v>0.5871212121212122</v>
          </cell>
          <cell r="R234">
            <v>0</v>
          </cell>
          <cell r="S234" t="str">
            <v>Terrain 1</v>
          </cell>
          <cell r="T234" t="str">
            <v>Land Use 2</v>
          </cell>
          <cell r="U234" t="str">
            <v>Yes</v>
          </cell>
          <cell r="V234">
            <v>797500</v>
          </cell>
          <cell r="W234">
            <v>426000</v>
          </cell>
          <cell r="X234">
            <v>0</v>
          </cell>
          <cell r="Y234">
            <v>0</v>
          </cell>
          <cell r="Z234">
            <v>0</v>
          </cell>
          <cell r="AA234">
            <v>1223500</v>
          </cell>
          <cell r="AB234">
            <v>0</v>
          </cell>
          <cell r="AC234">
            <v>0</v>
          </cell>
        </row>
        <row r="235">
          <cell r="A235">
            <v>203</v>
          </cell>
          <cell r="B235" t="str">
            <v>5th Street</v>
          </cell>
          <cell r="C235" t="str">
            <v>County Line Road</v>
          </cell>
          <cell r="D235" t="str">
            <v>Avenue L</v>
          </cell>
          <cell r="E235" t="str">
            <v>Calimesa</v>
          </cell>
          <cell r="F235" t="str">
            <v>No</v>
          </cell>
          <cell r="G235" t="str">
            <v>No</v>
          </cell>
          <cell r="H235" t="str">
            <v>No</v>
          </cell>
          <cell r="I235" t="str">
            <v>No</v>
          </cell>
          <cell r="J235" t="str">
            <v>Secondary</v>
          </cell>
          <cell r="K235" t="str">
            <v>88 feet</v>
          </cell>
          <cell r="L235" t="str">
            <v>None</v>
          </cell>
          <cell r="M235">
            <v>4</v>
          </cell>
          <cell r="N235">
            <v>2</v>
          </cell>
          <cell r="O235">
            <v>2</v>
          </cell>
          <cell r="P235">
            <v>1700</v>
          </cell>
          <cell r="Q235">
            <v>0.32196969696969696</v>
          </cell>
          <cell r="R235">
            <v>0.6439393939393939</v>
          </cell>
          <cell r="U235" t="str">
            <v>Yes</v>
          </cell>
          <cell r="V235" t="e">
            <v>#N/A</v>
          </cell>
          <cell r="W235" t="e">
            <v>#N/A</v>
          </cell>
          <cell r="X235" t="e">
            <v>#N/A</v>
          </cell>
          <cell r="Y235" t="e">
            <v>#N/A</v>
          </cell>
          <cell r="Z235" t="e">
            <v>#N/A</v>
          </cell>
          <cell r="AA235" t="e">
            <v>#N/A</v>
          </cell>
          <cell r="AB235">
            <v>0</v>
          </cell>
          <cell r="AC235">
            <v>0</v>
          </cell>
        </row>
        <row r="236">
          <cell r="A236">
            <v>204</v>
          </cell>
          <cell r="B236" t="str">
            <v>5th Street</v>
          </cell>
          <cell r="C236" t="str">
            <v>Avenue L</v>
          </cell>
          <cell r="D236" t="str">
            <v>Myrtlewood Drive</v>
          </cell>
          <cell r="E236" t="str">
            <v>Calimesa</v>
          </cell>
          <cell r="F236" t="str">
            <v>No</v>
          </cell>
          <cell r="G236" t="str">
            <v>No</v>
          </cell>
          <cell r="H236" t="str">
            <v>No</v>
          </cell>
          <cell r="I236" t="str">
            <v>No</v>
          </cell>
          <cell r="J236" t="str">
            <v>Secondary</v>
          </cell>
          <cell r="K236" t="str">
            <v>88 feet</v>
          </cell>
          <cell r="L236" t="str">
            <v>None</v>
          </cell>
          <cell r="M236">
            <v>4</v>
          </cell>
          <cell r="N236">
            <v>2</v>
          </cell>
          <cell r="O236">
            <v>2</v>
          </cell>
          <cell r="P236">
            <v>1030</v>
          </cell>
          <cell r="Q236">
            <v>0.19507575757575757</v>
          </cell>
          <cell r="R236">
            <v>0.39015151515151514</v>
          </cell>
          <cell r="U236" t="str">
            <v>Yes</v>
          </cell>
          <cell r="V236" t="e">
            <v>#N/A</v>
          </cell>
          <cell r="W236" t="e">
            <v>#N/A</v>
          </cell>
          <cell r="X236" t="e">
            <v>#N/A</v>
          </cell>
          <cell r="Y236" t="e">
            <v>#N/A</v>
          </cell>
          <cell r="Z236" t="e">
            <v>#N/A</v>
          </cell>
          <cell r="AA236" t="e">
            <v>#N/A</v>
          </cell>
          <cell r="AB236">
            <v>0</v>
          </cell>
          <cell r="AC236">
            <v>0</v>
          </cell>
        </row>
        <row r="237">
          <cell r="A237">
            <v>205</v>
          </cell>
          <cell r="B237" t="str">
            <v>5th Street</v>
          </cell>
          <cell r="C237" t="str">
            <v>Myrtlewood Drive</v>
          </cell>
          <cell r="D237" t="str">
            <v>Sandalwood Drive</v>
          </cell>
          <cell r="E237" t="str">
            <v>Calimesa</v>
          </cell>
          <cell r="F237" t="str">
            <v>No</v>
          </cell>
          <cell r="G237" t="str">
            <v>No</v>
          </cell>
          <cell r="H237" t="str">
            <v>No</v>
          </cell>
          <cell r="I237" t="str">
            <v>No</v>
          </cell>
          <cell r="J237" t="str">
            <v>Secondary</v>
          </cell>
          <cell r="K237" t="str">
            <v>88 feet</v>
          </cell>
          <cell r="L237" t="str">
            <v>None</v>
          </cell>
          <cell r="M237">
            <v>4</v>
          </cell>
          <cell r="N237">
            <v>2</v>
          </cell>
          <cell r="O237">
            <v>2</v>
          </cell>
          <cell r="P237">
            <v>900</v>
          </cell>
          <cell r="Q237">
            <v>0.17045454545454544</v>
          </cell>
          <cell r="R237">
            <v>0.3409090909090909</v>
          </cell>
          <cell r="U237" t="str">
            <v>Yes</v>
          </cell>
          <cell r="V237" t="e">
            <v>#N/A</v>
          </cell>
          <cell r="W237" t="e">
            <v>#N/A</v>
          </cell>
          <cell r="X237" t="e">
            <v>#N/A</v>
          </cell>
          <cell r="Y237" t="e">
            <v>#N/A</v>
          </cell>
          <cell r="Z237" t="e">
            <v>#N/A</v>
          </cell>
          <cell r="AA237" t="e">
            <v>#N/A</v>
          </cell>
          <cell r="AB237">
            <v>0</v>
          </cell>
          <cell r="AC237">
            <v>0</v>
          </cell>
        </row>
        <row r="238">
          <cell r="A238">
            <v>206</v>
          </cell>
          <cell r="B238" t="str">
            <v>4th Street</v>
          </cell>
          <cell r="C238" t="str">
            <v>County Line Road</v>
          </cell>
          <cell r="D238" t="str">
            <v>Avenue L</v>
          </cell>
          <cell r="E238" t="str">
            <v>Calimesa</v>
          </cell>
          <cell r="F238" t="str">
            <v>No</v>
          </cell>
          <cell r="G238" t="str">
            <v>No</v>
          </cell>
          <cell r="H238" t="str">
            <v>No</v>
          </cell>
          <cell r="I238" t="str">
            <v>No</v>
          </cell>
          <cell r="J238" t="str">
            <v>Collector</v>
          </cell>
          <cell r="K238" t="str">
            <v>66 feet</v>
          </cell>
          <cell r="L238" t="str">
            <v>None</v>
          </cell>
          <cell r="M238">
            <v>2</v>
          </cell>
          <cell r="O238">
            <v>2</v>
          </cell>
          <cell r="P238">
            <v>1700</v>
          </cell>
          <cell r="Q238">
            <v>0.32196969696969696</v>
          </cell>
          <cell r="R238">
            <v>0.6439393939393939</v>
          </cell>
          <cell r="U238" t="str">
            <v>Yes</v>
          </cell>
          <cell r="V238" t="e">
            <v>#N/A</v>
          </cell>
          <cell r="W238" t="e">
            <v>#N/A</v>
          </cell>
          <cell r="X238" t="e">
            <v>#N/A</v>
          </cell>
          <cell r="Y238" t="e">
            <v>#N/A</v>
          </cell>
          <cell r="Z238" t="e">
            <v>#N/A</v>
          </cell>
          <cell r="AA238" t="e">
            <v>#N/A</v>
          </cell>
          <cell r="AB238">
            <v>0</v>
          </cell>
          <cell r="AC238">
            <v>0</v>
          </cell>
        </row>
        <row r="239">
          <cell r="A239">
            <v>207</v>
          </cell>
          <cell r="B239" t="str">
            <v>3rd Street</v>
          </cell>
          <cell r="C239" t="str">
            <v>County Line Road</v>
          </cell>
          <cell r="D239" t="str">
            <v>Avenue L</v>
          </cell>
          <cell r="E239" t="str">
            <v>Calimesa</v>
          </cell>
          <cell r="F239" t="str">
            <v>No</v>
          </cell>
          <cell r="G239" t="str">
            <v>No</v>
          </cell>
          <cell r="H239" t="str">
            <v>No</v>
          </cell>
          <cell r="I239" t="str">
            <v>No</v>
          </cell>
          <cell r="J239" t="str">
            <v>Collector</v>
          </cell>
          <cell r="K239" t="str">
            <v>66 feet</v>
          </cell>
          <cell r="L239" t="str">
            <v>None</v>
          </cell>
          <cell r="M239">
            <v>2</v>
          </cell>
          <cell r="O239">
            <v>2</v>
          </cell>
          <cell r="P239">
            <v>1800</v>
          </cell>
          <cell r="Q239">
            <v>0.3409090909090909</v>
          </cell>
          <cell r="R239">
            <v>0.6818181818181818</v>
          </cell>
          <cell r="U239" t="str">
            <v>Yes</v>
          </cell>
          <cell r="V239" t="e">
            <v>#N/A</v>
          </cell>
          <cell r="W239" t="e">
            <v>#N/A</v>
          </cell>
          <cell r="X239" t="e">
            <v>#N/A</v>
          </cell>
          <cell r="Y239" t="e">
            <v>#N/A</v>
          </cell>
          <cell r="Z239" t="e">
            <v>#N/A</v>
          </cell>
          <cell r="AA239" t="e">
            <v>#N/A</v>
          </cell>
          <cell r="AB239">
            <v>0</v>
          </cell>
          <cell r="AC239">
            <v>0</v>
          </cell>
        </row>
        <row r="240">
          <cell r="A240">
            <v>208</v>
          </cell>
          <cell r="B240" t="str">
            <v>3rd Street</v>
          </cell>
          <cell r="C240" t="str">
            <v>Avenue L</v>
          </cell>
          <cell r="D240" t="str">
            <v>Myrtlewood Drive</v>
          </cell>
          <cell r="E240" t="str">
            <v>Calimesa</v>
          </cell>
          <cell r="F240" t="str">
            <v>No</v>
          </cell>
          <cell r="G240" t="str">
            <v>No</v>
          </cell>
          <cell r="H240" t="str">
            <v>No</v>
          </cell>
          <cell r="I240" t="str">
            <v>No</v>
          </cell>
          <cell r="J240" t="str">
            <v>Collector</v>
          </cell>
          <cell r="K240" t="str">
            <v>66 feet</v>
          </cell>
          <cell r="L240" t="str">
            <v>None</v>
          </cell>
          <cell r="M240">
            <v>2</v>
          </cell>
          <cell r="O240">
            <v>2</v>
          </cell>
          <cell r="P240">
            <v>900</v>
          </cell>
          <cell r="Q240">
            <v>0.17045454545454544</v>
          </cell>
          <cell r="R240">
            <v>0.3409090909090909</v>
          </cell>
          <cell r="U240" t="str">
            <v>Yes</v>
          </cell>
          <cell r="V240" t="e">
            <v>#N/A</v>
          </cell>
          <cell r="W240" t="e">
            <v>#N/A</v>
          </cell>
          <cell r="X240" t="e">
            <v>#N/A</v>
          </cell>
          <cell r="Y240" t="e">
            <v>#N/A</v>
          </cell>
          <cell r="Z240" t="e">
            <v>#N/A</v>
          </cell>
          <cell r="AA240" t="e">
            <v>#N/A</v>
          </cell>
          <cell r="AB240">
            <v>0</v>
          </cell>
          <cell r="AC240">
            <v>0</v>
          </cell>
        </row>
        <row r="241">
          <cell r="A241">
            <v>209</v>
          </cell>
          <cell r="B241" t="str">
            <v>2nd Street</v>
          </cell>
          <cell r="C241" t="str">
            <v>County Line Road</v>
          </cell>
          <cell r="D241" t="str">
            <v>Avenue L</v>
          </cell>
          <cell r="E241" t="str">
            <v>Calimesa</v>
          </cell>
          <cell r="F241" t="str">
            <v>No</v>
          </cell>
          <cell r="G241" t="str">
            <v>No</v>
          </cell>
          <cell r="H241" t="str">
            <v>No</v>
          </cell>
          <cell r="I241" t="str">
            <v>No</v>
          </cell>
          <cell r="J241" t="str">
            <v>Collector</v>
          </cell>
          <cell r="K241" t="str">
            <v>66 feet</v>
          </cell>
          <cell r="L241" t="str">
            <v>None</v>
          </cell>
          <cell r="M241">
            <v>2</v>
          </cell>
          <cell r="O241">
            <v>2</v>
          </cell>
          <cell r="P241">
            <v>1850</v>
          </cell>
          <cell r="Q241">
            <v>0.3503787878787879</v>
          </cell>
          <cell r="R241">
            <v>0.7007575757575758</v>
          </cell>
          <cell r="U241" t="str">
            <v>Yes</v>
          </cell>
          <cell r="V241" t="e">
            <v>#N/A</v>
          </cell>
          <cell r="W241" t="e">
            <v>#N/A</v>
          </cell>
          <cell r="X241" t="e">
            <v>#N/A</v>
          </cell>
          <cell r="Y241" t="e">
            <v>#N/A</v>
          </cell>
          <cell r="Z241" t="e">
            <v>#N/A</v>
          </cell>
          <cell r="AA241" t="e">
            <v>#N/A</v>
          </cell>
          <cell r="AB241">
            <v>0</v>
          </cell>
          <cell r="AC241">
            <v>0</v>
          </cell>
        </row>
        <row r="242">
          <cell r="A242">
            <v>210</v>
          </cell>
          <cell r="B242" t="str">
            <v>California Avenue</v>
          </cell>
          <cell r="C242" t="str">
            <v>County Line Road</v>
          </cell>
          <cell r="D242" t="str">
            <v>Avenue L</v>
          </cell>
          <cell r="E242" t="str">
            <v>Calimesa</v>
          </cell>
          <cell r="F242" t="str">
            <v>No</v>
          </cell>
          <cell r="G242" t="str">
            <v>No</v>
          </cell>
          <cell r="H242" t="str">
            <v>No</v>
          </cell>
          <cell r="I242" t="str">
            <v>No</v>
          </cell>
          <cell r="J242" t="str">
            <v>Collector</v>
          </cell>
          <cell r="K242" t="str">
            <v>66 feet</v>
          </cell>
          <cell r="L242" t="str">
            <v>None</v>
          </cell>
          <cell r="M242">
            <v>2</v>
          </cell>
          <cell r="O242">
            <v>2</v>
          </cell>
          <cell r="P242">
            <v>1950</v>
          </cell>
          <cell r="Q242">
            <v>0.3693181818181818</v>
          </cell>
          <cell r="R242">
            <v>0.7386363636363636</v>
          </cell>
          <cell r="U242" t="str">
            <v>Yes</v>
          </cell>
          <cell r="V242" t="e">
            <v>#N/A</v>
          </cell>
          <cell r="W242" t="e">
            <v>#N/A</v>
          </cell>
          <cell r="X242" t="e">
            <v>#N/A</v>
          </cell>
          <cell r="Y242" t="e">
            <v>#N/A</v>
          </cell>
          <cell r="Z242" t="e">
            <v>#N/A</v>
          </cell>
          <cell r="AA242" t="e">
            <v>#N/A</v>
          </cell>
          <cell r="AB242">
            <v>0</v>
          </cell>
          <cell r="AC242">
            <v>0</v>
          </cell>
        </row>
        <row r="243">
          <cell r="A243">
            <v>211</v>
          </cell>
          <cell r="B243" t="str">
            <v>Bryant Street</v>
          </cell>
          <cell r="C243" t="str">
            <v>County Line Road</v>
          </cell>
          <cell r="D243" t="str">
            <v>Avenue L</v>
          </cell>
          <cell r="E243" t="str">
            <v>Calimesa</v>
          </cell>
          <cell r="F243" t="str">
            <v>Yes</v>
          </cell>
          <cell r="G243" t="str">
            <v>Calimesa</v>
          </cell>
          <cell r="H243" t="str">
            <v>No</v>
          </cell>
          <cell r="I243" t="str">
            <v>No</v>
          </cell>
          <cell r="J243" t="str">
            <v>Secondary</v>
          </cell>
          <cell r="K243" t="str">
            <v>88 feet</v>
          </cell>
          <cell r="L243" t="str">
            <v>None</v>
          </cell>
          <cell r="M243">
            <v>4</v>
          </cell>
          <cell r="O243">
            <v>4</v>
          </cell>
          <cell r="P243">
            <v>2000</v>
          </cell>
          <cell r="Q243">
            <v>0.3787878787878788</v>
          </cell>
          <cell r="R243">
            <v>1.5151515151515151</v>
          </cell>
          <cell r="S243" t="str">
            <v>Terrain 1</v>
          </cell>
          <cell r="T243" t="str">
            <v>Land Use 2</v>
          </cell>
          <cell r="U243" t="str">
            <v>Yes</v>
          </cell>
          <cell r="V243">
            <v>797500</v>
          </cell>
          <cell r="W243">
            <v>426000</v>
          </cell>
          <cell r="X243">
            <v>1208333.3333333333</v>
          </cell>
          <cell r="Y243">
            <v>645454.5454545454</v>
          </cell>
          <cell r="Z243">
            <v>1853787.8787878787</v>
          </cell>
          <cell r="AA243">
            <v>1223500</v>
          </cell>
          <cell r="AB243">
            <v>0</v>
          </cell>
          <cell r="AC243">
            <v>0</v>
          </cell>
        </row>
        <row r="244">
          <cell r="A244">
            <v>212</v>
          </cell>
          <cell r="B244" t="str">
            <v>Fremont Street</v>
          </cell>
          <cell r="C244" t="str">
            <v>County Line Road</v>
          </cell>
          <cell r="D244" t="str">
            <v>Avenue L</v>
          </cell>
          <cell r="E244" t="str">
            <v>Calimesa</v>
          </cell>
          <cell r="F244" t="str">
            <v>No</v>
          </cell>
          <cell r="G244" t="str">
            <v>No</v>
          </cell>
          <cell r="H244" t="str">
            <v>No</v>
          </cell>
          <cell r="I244" t="str">
            <v>No</v>
          </cell>
          <cell r="J244" t="str">
            <v>Collector</v>
          </cell>
          <cell r="K244" t="str">
            <v>66 feet</v>
          </cell>
          <cell r="L244" t="str">
            <v>None</v>
          </cell>
          <cell r="M244">
            <v>2</v>
          </cell>
          <cell r="O244">
            <v>2</v>
          </cell>
          <cell r="P244">
            <v>2000</v>
          </cell>
          <cell r="Q244">
            <v>0.3787878787878788</v>
          </cell>
          <cell r="R244">
            <v>0.7575757575757576</v>
          </cell>
          <cell r="U244" t="str">
            <v>Yes</v>
          </cell>
          <cell r="V244" t="e">
            <v>#N/A</v>
          </cell>
          <cell r="W244" t="e">
            <v>#N/A</v>
          </cell>
          <cell r="X244" t="e">
            <v>#N/A</v>
          </cell>
          <cell r="Y244" t="e">
            <v>#N/A</v>
          </cell>
          <cell r="Z244" t="e">
            <v>#N/A</v>
          </cell>
          <cell r="AA244" t="e">
            <v>#N/A</v>
          </cell>
          <cell r="AB244">
            <v>0</v>
          </cell>
          <cell r="AC244">
            <v>0</v>
          </cell>
        </row>
        <row r="245">
          <cell r="A245">
            <v>213</v>
          </cell>
          <cell r="B245" t="str">
            <v>Calimesa Boulevard</v>
          </cell>
          <cell r="C245" t="str">
            <v>County Line Road</v>
          </cell>
          <cell r="D245" t="str">
            <v>Avenue L</v>
          </cell>
          <cell r="E245" t="str">
            <v>Calimesa</v>
          </cell>
          <cell r="F245" t="str">
            <v>Yes</v>
          </cell>
          <cell r="G245" t="str">
            <v>Calimesa</v>
          </cell>
          <cell r="H245" t="str">
            <v>Yes</v>
          </cell>
          <cell r="I245" t="str">
            <v>No</v>
          </cell>
          <cell r="J245" t="str">
            <v>Secondary</v>
          </cell>
          <cell r="K245" t="str">
            <v>88 feet</v>
          </cell>
          <cell r="L245" t="str">
            <v>None</v>
          </cell>
          <cell r="M245">
            <v>4</v>
          </cell>
          <cell r="N245">
            <v>4</v>
          </cell>
          <cell r="O245">
            <v>0</v>
          </cell>
          <cell r="P245">
            <v>1800</v>
          </cell>
          <cell r="Q245">
            <v>0.3409090909090909</v>
          </cell>
          <cell r="R245">
            <v>0</v>
          </cell>
          <cell r="S245" t="str">
            <v>Terrain 1</v>
          </cell>
          <cell r="T245" t="str">
            <v>Land Use 2</v>
          </cell>
          <cell r="U245" t="str">
            <v>Yes</v>
          </cell>
          <cell r="V245">
            <v>797500</v>
          </cell>
          <cell r="W245">
            <v>426000</v>
          </cell>
          <cell r="X245">
            <v>0</v>
          </cell>
          <cell r="Y245">
            <v>0</v>
          </cell>
          <cell r="Z245">
            <v>0</v>
          </cell>
          <cell r="AA245">
            <v>1223500</v>
          </cell>
          <cell r="AB245">
            <v>0</v>
          </cell>
          <cell r="AC245">
            <v>0</v>
          </cell>
        </row>
        <row r="246">
          <cell r="A246">
            <v>214</v>
          </cell>
          <cell r="B246" t="str">
            <v>Calimesa Boulevard</v>
          </cell>
          <cell r="C246" t="str">
            <v>Avenue L</v>
          </cell>
          <cell r="D246" t="str">
            <v>Myrtlewood Drive</v>
          </cell>
          <cell r="E246" t="str">
            <v>Calimesa</v>
          </cell>
          <cell r="F246" t="str">
            <v>Yes</v>
          </cell>
          <cell r="G246" t="str">
            <v>Calimesa</v>
          </cell>
          <cell r="H246" t="str">
            <v>Yes</v>
          </cell>
          <cell r="I246" t="str">
            <v>No</v>
          </cell>
          <cell r="J246" t="str">
            <v>Secondary</v>
          </cell>
          <cell r="K246" t="str">
            <v>88 feet</v>
          </cell>
          <cell r="L246" t="str">
            <v>None</v>
          </cell>
          <cell r="M246">
            <v>4</v>
          </cell>
          <cell r="N246">
            <v>4</v>
          </cell>
          <cell r="O246">
            <v>0</v>
          </cell>
          <cell r="P246">
            <v>1350</v>
          </cell>
          <cell r="Q246">
            <v>0.2556818181818182</v>
          </cell>
          <cell r="R246">
            <v>0</v>
          </cell>
          <cell r="S246" t="str">
            <v>Terrain 1</v>
          </cell>
          <cell r="T246" t="str">
            <v>Land Use 2</v>
          </cell>
          <cell r="U246" t="str">
            <v>Yes</v>
          </cell>
          <cell r="V246">
            <v>797500</v>
          </cell>
          <cell r="W246">
            <v>426000</v>
          </cell>
          <cell r="X246">
            <v>0</v>
          </cell>
          <cell r="Y246">
            <v>0</v>
          </cell>
          <cell r="Z246">
            <v>0</v>
          </cell>
          <cell r="AA246">
            <v>1223500</v>
          </cell>
          <cell r="AB246">
            <v>0</v>
          </cell>
          <cell r="AC246">
            <v>0</v>
          </cell>
        </row>
        <row r="247">
          <cell r="A247">
            <v>215</v>
          </cell>
          <cell r="B247" t="str">
            <v>Calimesa Boulevard</v>
          </cell>
          <cell r="C247" t="str">
            <v>Myrtlewood Drive</v>
          </cell>
          <cell r="D247" t="str">
            <v>Sandalwood Drive</v>
          </cell>
          <cell r="E247" t="str">
            <v>Calimesa</v>
          </cell>
          <cell r="F247" t="str">
            <v>Yes</v>
          </cell>
          <cell r="G247" t="str">
            <v>Calimesa</v>
          </cell>
          <cell r="H247" t="str">
            <v>Yes</v>
          </cell>
          <cell r="I247" t="str">
            <v>No</v>
          </cell>
          <cell r="J247" t="str">
            <v>Secondary</v>
          </cell>
          <cell r="K247" t="str">
            <v>88 feet</v>
          </cell>
          <cell r="L247" t="str">
            <v>None</v>
          </cell>
          <cell r="M247">
            <v>4</v>
          </cell>
          <cell r="N247">
            <v>4</v>
          </cell>
          <cell r="O247">
            <v>0</v>
          </cell>
          <cell r="P247">
            <v>1400</v>
          </cell>
          <cell r="Q247">
            <v>0.26515151515151514</v>
          </cell>
          <cell r="R247">
            <v>0</v>
          </cell>
          <cell r="S247" t="str">
            <v>Terrain 1</v>
          </cell>
          <cell r="T247" t="str">
            <v>Land Use 2</v>
          </cell>
          <cell r="U247" t="str">
            <v>Yes</v>
          </cell>
          <cell r="V247">
            <v>797500</v>
          </cell>
          <cell r="W247">
            <v>426000</v>
          </cell>
          <cell r="X247">
            <v>0</v>
          </cell>
          <cell r="Y247">
            <v>0</v>
          </cell>
          <cell r="Z247">
            <v>0</v>
          </cell>
          <cell r="AA247">
            <v>1223500</v>
          </cell>
          <cell r="AB247">
            <v>0</v>
          </cell>
          <cell r="AC247">
            <v>0</v>
          </cell>
        </row>
        <row r="248">
          <cell r="A248">
            <v>216</v>
          </cell>
          <cell r="B248" t="str">
            <v>Calimesa Boulevard</v>
          </cell>
          <cell r="C248" t="str">
            <v>Sandalwood Drive</v>
          </cell>
          <cell r="D248" t="str">
            <v>Buena Vista</v>
          </cell>
          <cell r="E248" t="str">
            <v>Calimesa</v>
          </cell>
          <cell r="F248" t="str">
            <v>No</v>
          </cell>
          <cell r="G248" t="str">
            <v>No</v>
          </cell>
          <cell r="H248" t="str">
            <v>Yes</v>
          </cell>
          <cell r="I248" t="str">
            <v>No</v>
          </cell>
          <cell r="J248" t="str">
            <v>Secondary</v>
          </cell>
          <cell r="K248" t="str">
            <v>88 feet</v>
          </cell>
          <cell r="L248" t="str">
            <v>None</v>
          </cell>
          <cell r="M248">
            <v>4</v>
          </cell>
          <cell r="N248">
            <v>4</v>
          </cell>
          <cell r="O248">
            <v>0</v>
          </cell>
          <cell r="P248">
            <v>2650</v>
          </cell>
          <cell r="Q248">
            <v>0.5018939393939394</v>
          </cell>
          <cell r="R248">
            <v>0</v>
          </cell>
          <cell r="S248" t="str">
            <v>Terrain 1</v>
          </cell>
          <cell r="T248" t="str">
            <v>Land Use 2</v>
          </cell>
          <cell r="U248" t="str">
            <v>Yes</v>
          </cell>
          <cell r="V248">
            <v>797500</v>
          </cell>
          <cell r="W248">
            <v>426000</v>
          </cell>
          <cell r="X248">
            <v>0</v>
          </cell>
          <cell r="Y248">
            <v>0</v>
          </cell>
          <cell r="Z248">
            <v>0</v>
          </cell>
          <cell r="AA248">
            <v>1223500</v>
          </cell>
          <cell r="AB248">
            <v>0</v>
          </cell>
          <cell r="AC248">
            <v>0</v>
          </cell>
        </row>
        <row r="249">
          <cell r="A249">
            <v>217</v>
          </cell>
          <cell r="B249" t="str">
            <v>Calimesa Boulevard</v>
          </cell>
          <cell r="C249" t="str">
            <v>Buena Vista</v>
          </cell>
          <cell r="D249" t="str">
            <v>Singleton Road</v>
          </cell>
          <cell r="E249" t="str">
            <v>Calimesa</v>
          </cell>
          <cell r="F249" t="str">
            <v>No</v>
          </cell>
          <cell r="G249" t="str">
            <v>No</v>
          </cell>
          <cell r="H249" t="str">
            <v>Yes</v>
          </cell>
          <cell r="I249" t="str">
            <v>No</v>
          </cell>
          <cell r="J249" t="str">
            <v>Secondary</v>
          </cell>
          <cell r="K249" t="str">
            <v>88 feet</v>
          </cell>
          <cell r="L249" t="str">
            <v>None</v>
          </cell>
          <cell r="M249">
            <v>4</v>
          </cell>
          <cell r="N249">
            <v>4</v>
          </cell>
          <cell r="O249">
            <v>0</v>
          </cell>
          <cell r="P249">
            <v>3200</v>
          </cell>
          <cell r="Q249">
            <v>0.6060606060606061</v>
          </cell>
          <cell r="R249">
            <v>0</v>
          </cell>
          <cell r="S249" t="str">
            <v>Terrain 1</v>
          </cell>
          <cell r="T249" t="str">
            <v>Land Use 2</v>
          </cell>
          <cell r="U249" t="str">
            <v>Yes</v>
          </cell>
          <cell r="V249">
            <v>797500</v>
          </cell>
          <cell r="W249">
            <v>426000</v>
          </cell>
          <cell r="X249">
            <v>0</v>
          </cell>
          <cell r="Y249">
            <v>0</v>
          </cell>
          <cell r="Z249">
            <v>0</v>
          </cell>
          <cell r="AA249">
            <v>1223500</v>
          </cell>
          <cell r="AB249">
            <v>0</v>
          </cell>
          <cell r="AC249">
            <v>0</v>
          </cell>
        </row>
        <row r="250">
          <cell r="A250">
            <v>218</v>
          </cell>
          <cell r="B250" t="str">
            <v>Calimesa Boulevard</v>
          </cell>
          <cell r="C250" t="str">
            <v>Singleton Road</v>
          </cell>
          <cell r="D250" t="str">
            <v>Cherry Valley Boulevard</v>
          </cell>
          <cell r="E250" t="str">
            <v>Calimesa</v>
          </cell>
          <cell r="F250" t="str">
            <v>No</v>
          </cell>
          <cell r="G250" t="str">
            <v>No</v>
          </cell>
          <cell r="H250" t="str">
            <v>Yes</v>
          </cell>
          <cell r="I250" t="str">
            <v>No</v>
          </cell>
          <cell r="J250" t="str">
            <v>Secondary</v>
          </cell>
          <cell r="K250" t="str">
            <v>88 feet</v>
          </cell>
          <cell r="L250" t="str">
            <v>None</v>
          </cell>
          <cell r="M250">
            <v>4</v>
          </cell>
          <cell r="N250">
            <v>2</v>
          </cell>
          <cell r="O250">
            <v>2</v>
          </cell>
          <cell r="P250">
            <v>6200</v>
          </cell>
          <cell r="Q250">
            <v>1.1742424242424243</v>
          </cell>
          <cell r="R250">
            <v>2.3484848484848486</v>
          </cell>
          <cell r="S250" t="str">
            <v>Terrain 1</v>
          </cell>
          <cell r="T250" t="str">
            <v>Land Use 2</v>
          </cell>
          <cell r="U250" t="str">
            <v>Yes</v>
          </cell>
          <cell r="V250">
            <v>797500</v>
          </cell>
          <cell r="W250">
            <v>426000</v>
          </cell>
          <cell r="X250">
            <v>1872916.6666666667</v>
          </cell>
          <cell r="Y250">
            <v>1000454.5454545455</v>
          </cell>
          <cell r="Z250">
            <v>2873371.2121212124</v>
          </cell>
          <cell r="AA250">
            <v>1223500</v>
          </cell>
          <cell r="AB250">
            <v>2873371.2121212124</v>
          </cell>
          <cell r="AC250">
            <v>0</v>
          </cell>
        </row>
        <row r="251">
          <cell r="A251">
            <v>219</v>
          </cell>
          <cell r="B251" t="str">
            <v>Beckwith Avenue</v>
          </cell>
          <cell r="C251" t="str">
            <v>Singleton Road</v>
          </cell>
          <cell r="D251" t="str">
            <v>Cherry Valley Boulevard</v>
          </cell>
          <cell r="E251" t="str">
            <v>Calimesa</v>
          </cell>
          <cell r="F251" t="str">
            <v>No</v>
          </cell>
          <cell r="G251" t="str">
            <v>No</v>
          </cell>
          <cell r="H251" t="str">
            <v>No</v>
          </cell>
          <cell r="I251" t="str">
            <v>No</v>
          </cell>
          <cell r="J251" t="str">
            <v>Secondary</v>
          </cell>
          <cell r="K251" t="str">
            <v>88 feet</v>
          </cell>
          <cell r="L251" t="str">
            <v>None</v>
          </cell>
          <cell r="M251">
            <v>4</v>
          </cell>
          <cell r="N251">
            <v>2</v>
          </cell>
          <cell r="O251">
            <v>2</v>
          </cell>
          <cell r="P251">
            <v>6600</v>
          </cell>
          <cell r="Q251">
            <v>1.25</v>
          </cell>
          <cell r="R251">
            <v>2.5</v>
          </cell>
          <cell r="U251" t="str">
            <v>Yes</v>
          </cell>
          <cell r="V251" t="e">
            <v>#N/A</v>
          </cell>
          <cell r="W251" t="e">
            <v>#N/A</v>
          </cell>
          <cell r="X251" t="e">
            <v>#N/A</v>
          </cell>
          <cell r="Y251" t="e">
            <v>#N/A</v>
          </cell>
          <cell r="Z251" t="e">
            <v>#N/A</v>
          </cell>
          <cell r="AA251" t="e">
            <v>#N/A</v>
          </cell>
          <cell r="AB251">
            <v>0</v>
          </cell>
          <cell r="AC251">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 1-1"/>
      <sheetName val="T 3-1"/>
      <sheetName val="T 3-2"/>
      <sheetName val="T 4-1"/>
      <sheetName val="T 4-2"/>
      <sheetName val="T 4-3"/>
      <sheetName val="T 5-1"/>
      <sheetName val="T 5-2"/>
      <sheetName val="T 5-3"/>
      <sheetName val="T 5-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b 1"/>
      <sheetName val="Tb 2"/>
      <sheetName val="Tb 3"/>
      <sheetName val="Tb 4 "/>
      <sheetName val="Tb 5"/>
      <sheetName val="Tb 6"/>
      <sheetName val="Tb 7"/>
      <sheetName val="Tb 8"/>
      <sheetName val="Tb 9"/>
      <sheetName val="Tb 10"/>
      <sheetName val="Tb 11 GHG"/>
      <sheetName val="Tb 12 CARB"/>
    </sheetNames>
    <sheetDataSet>
      <sheetData sheetId="4">
        <row r="15">
          <cell r="B15">
            <v>0.67</v>
          </cell>
          <cell r="C15">
            <v>0.67</v>
          </cell>
          <cell r="D15">
            <v>0.52</v>
          </cell>
        </row>
        <row r="21">
          <cell r="B21">
            <v>0.0512</v>
          </cell>
          <cell r="C21">
            <v>0.0503</v>
          </cell>
          <cell r="D21">
            <v>0.0483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b 1"/>
      <sheetName val="Tb 2 "/>
      <sheetName val="Tb 3"/>
      <sheetName val="Tb 4"/>
      <sheetName val="Tb 5"/>
      <sheetName val="Tb 6 "/>
      <sheetName val="Tb 7"/>
      <sheetName val="Tb 8"/>
      <sheetName val="Tb  8"/>
      <sheetName val="Tb  9"/>
      <sheetName val="Tb 11"/>
      <sheetName val="Tb 10"/>
      <sheetName val="Table"/>
      <sheetName val="Tb  11"/>
      <sheetName val="Tb 12 Local Ops"/>
      <sheetName val="Tb 13  Emissions Factors"/>
      <sheetName val="Tb 14 Smry  of Src Config"/>
      <sheetName val="Tb 15 Model Assmp"/>
      <sheetName val="Tb 16 MEIR"/>
      <sheetName val="Tb 17 3rd Trimester-.25-0"/>
      <sheetName val="Tb 18 Infant 0-2"/>
      <sheetName val="Tb 19 Child 2-16"/>
      <sheetName val="Tb 20 Adult 16-30"/>
      <sheetName val="Tb 21 Cume risk -.25 to 30 yr"/>
      <sheetName val="Tb 13 GHG"/>
      <sheetName val="Sheet2"/>
      <sheetName val="Sheet3"/>
      <sheetName val="Vehicle mix"/>
      <sheetName val="Paint"/>
      <sheetName val="Water Use"/>
      <sheetName val="Analysis"/>
      <sheetName val="AERMOD"/>
      <sheetName val="EMFAC2015"/>
      <sheetName val="Idle"/>
      <sheetName val="Running "/>
    </sheetNames>
    <sheetDataSet>
      <sheetData sheetId="9">
        <row r="11">
          <cell r="L11">
            <v>170</v>
          </cell>
          <cell r="M11">
            <v>270</v>
          </cell>
        </row>
        <row r="12">
          <cell r="L12">
            <v>972</v>
          </cell>
          <cell r="M12">
            <v>1746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ather.com/weather/wxclimatology/monthly/92336?locid=9233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b.ca.gov/research/aaqs/aaqs2.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1"/>
  <sheetViews>
    <sheetView zoomScaleSheetLayoutView="55" zoomScalePageLayoutView="0" workbookViewId="0" topLeftCell="A1">
      <selection activeCell="I19" sqref="I19"/>
    </sheetView>
  </sheetViews>
  <sheetFormatPr defaultColWidth="9.140625" defaultRowHeight="15"/>
  <cols>
    <col min="1" max="1" width="14.7109375" style="5" customWidth="1"/>
    <col min="2" max="13" width="6.28125" style="5" customWidth="1"/>
    <col min="14" max="16384" width="9.140625" style="5" customWidth="1"/>
  </cols>
  <sheetData>
    <row r="1" spans="1:13" ht="15.75" customHeight="1">
      <c r="A1" s="375" t="s">
        <v>0</v>
      </c>
      <c r="B1" s="372"/>
      <c r="C1" s="372"/>
      <c r="D1" s="372"/>
      <c r="E1" s="372"/>
      <c r="F1" s="372"/>
      <c r="G1" s="372"/>
      <c r="H1" s="372"/>
      <c r="I1" s="372"/>
      <c r="J1" s="372"/>
      <c r="K1" s="372"/>
      <c r="L1" s="372"/>
      <c r="M1" s="372"/>
    </row>
    <row r="2" ht="15.75" customHeight="1">
      <c r="A2" s="8"/>
    </row>
    <row r="3" spans="1:13" ht="15.75" customHeight="1">
      <c r="A3" s="379" t="s">
        <v>412</v>
      </c>
      <c r="B3" s="376"/>
      <c r="C3" s="376"/>
      <c r="D3" s="376"/>
      <c r="E3" s="376"/>
      <c r="F3" s="376"/>
      <c r="G3" s="376"/>
      <c r="H3" s="376"/>
      <c r="I3" s="376"/>
      <c r="J3" s="376"/>
      <c r="K3" s="376"/>
      <c r="L3" s="376"/>
      <c r="M3" s="376"/>
    </row>
    <row r="4" spans="1:13" ht="15.75" customHeight="1">
      <c r="A4" s="8"/>
      <c r="B4" s="9"/>
      <c r="C4" s="9"/>
      <c r="D4" s="9"/>
      <c r="E4" s="9"/>
      <c r="F4" s="9"/>
      <c r="G4" s="9"/>
      <c r="H4" s="9"/>
      <c r="I4" s="9"/>
      <c r="J4" s="9"/>
      <c r="K4" s="9"/>
      <c r="L4" s="9"/>
      <c r="M4" s="9"/>
    </row>
    <row r="5" spans="1:13" ht="15.75" customHeight="1" thickBot="1">
      <c r="A5" s="8"/>
      <c r="B5" s="9"/>
      <c r="C5" s="9"/>
      <c r="D5" s="9"/>
      <c r="E5" s="9"/>
      <c r="F5" s="9"/>
      <c r="G5" s="9"/>
      <c r="H5" s="9"/>
      <c r="I5" s="9"/>
      <c r="J5" s="9"/>
      <c r="K5" s="9"/>
      <c r="L5" s="9"/>
      <c r="M5" s="9"/>
    </row>
    <row r="6" spans="1:13" s="32" customFormat="1" ht="15.75" customHeight="1">
      <c r="A6" s="365" t="s">
        <v>115</v>
      </c>
      <c r="B6" s="373" t="s">
        <v>253</v>
      </c>
      <c r="C6" s="373"/>
      <c r="D6" s="373"/>
      <c r="E6" s="373"/>
      <c r="F6" s="373"/>
      <c r="G6" s="373"/>
      <c r="H6" s="373"/>
      <c r="I6" s="373"/>
      <c r="J6" s="373"/>
      <c r="K6" s="373"/>
      <c r="L6" s="373"/>
      <c r="M6" s="374"/>
    </row>
    <row r="7" spans="1:13" ht="15.75" customHeight="1" thickBot="1">
      <c r="A7" s="366"/>
      <c r="B7" s="181" t="s">
        <v>1</v>
      </c>
      <c r="C7" s="179" t="s">
        <v>2</v>
      </c>
      <c r="D7" s="179" t="s">
        <v>3</v>
      </c>
      <c r="E7" s="179" t="s">
        <v>4</v>
      </c>
      <c r="F7" s="179" t="s">
        <v>5</v>
      </c>
      <c r="G7" s="179" t="s">
        <v>6</v>
      </c>
      <c r="H7" s="179" t="s">
        <v>7</v>
      </c>
      <c r="I7" s="179" t="s">
        <v>8</v>
      </c>
      <c r="J7" s="179" t="s">
        <v>9</v>
      </c>
      <c r="K7" s="179" t="s">
        <v>10</v>
      </c>
      <c r="L7" s="179" t="s">
        <v>11</v>
      </c>
      <c r="M7" s="180" t="s">
        <v>12</v>
      </c>
    </row>
    <row r="8" spans="1:13" ht="31.5" customHeight="1">
      <c r="A8" s="19" t="s">
        <v>13</v>
      </c>
      <c r="B8" s="15">
        <v>66.4</v>
      </c>
      <c r="C8" s="15">
        <v>68.9</v>
      </c>
      <c r="D8" s="15">
        <v>68.5</v>
      </c>
      <c r="E8" s="15">
        <v>72.8</v>
      </c>
      <c r="F8" s="15">
        <v>80.3</v>
      </c>
      <c r="G8" s="15">
        <v>86.5</v>
      </c>
      <c r="H8" s="15">
        <v>95</v>
      </c>
      <c r="I8" s="15">
        <v>96.2</v>
      </c>
      <c r="J8" s="15">
        <v>90</v>
      </c>
      <c r="K8" s="15">
        <v>80.4</v>
      </c>
      <c r="L8" s="15">
        <v>68.7</v>
      </c>
      <c r="M8" s="20">
        <v>66</v>
      </c>
    </row>
    <row r="9" spans="1:13" ht="31.5" customHeight="1">
      <c r="A9" s="21" t="s">
        <v>14</v>
      </c>
      <c r="B9" s="6">
        <v>41.5</v>
      </c>
      <c r="C9" s="6">
        <v>42.6</v>
      </c>
      <c r="D9" s="6">
        <v>43.9</v>
      </c>
      <c r="E9" s="6">
        <v>45.9</v>
      </c>
      <c r="F9" s="6">
        <v>51.5</v>
      </c>
      <c r="G9" s="6">
        <v>56.1</v>
      </c>
      <c r="H9" s="6">
        <v>59.5</v>
      </c>
      <c r="I9" s="6">
        <v>62.4</v>
      </c>
      <c r="J9" s="6">
        <v>60.2</v>
      </c>
      <c r="K9" s="6">
        <v>52.5</v>
      </c>
      <c r="L9" s="6">
        <v>43.5</v>
      </c>
      <c r="M9" s="22">
        <v>41.7</v>
      </c>
    </row>
    <row r="10" spans="1:13" ht="31.5" customHeight="1" thickBot="1">
      <c r="A10" s="23" t="s">
        <v>15</v>
      </c>
      <c r="B10" s="84">
        <v>3.17</v>
      </c>
      <c r="C10" s="84">
        <v>3.27</v>
      </c>
      <c r="D10" s="84">
        <v>4.13</v>
      </c>
      <c r="E10" s="84">
        <v>1.31</v>
      </c>
      <c r="F10" s="84">
        <v>0.31</v>
      </c>
      <c r="G10" s="84">
        <v>0</v>
      </c>
      <c r="H10" s="84">
        <v>0</v>
      </c>
      <c r="I10" s="84">
        <v>0.28</v>
      </c>
      <c r="J10" s="84">
        <v>0.62</v>
      </c>
      <c r="K10" s="84">
        <v>0.77</v>
      </c>
      <c r="L10" s="84">
        <v>2.59</v>
      </c>
      <c r="M10" s="85">
        <v>2.33</v>
      </c>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c r="A38" s="13"/>
    </row>
    <row r="39" ht="15.75" customHeight="1"/>
    <row r="40" ht="15.75" customHeight="1"/>
    <row r="41" spans="1:13" ht="15.75" customHeight="1">
      <c r="A41" s="377" t="s">
        <v>406</v>
      </c>
      <c r="B41" s="378"/>
      <c r="C41" s="378"/>
      <c r="D41" s="378"/>
      <c r="E41" s="378"/>
      <c r="F41" s="378"/>
      <c r="G41" s="378"/>
      <c r="H41" s="378"/>
      <c r="I41" s="378"/>
      <c r="J41" s="378"/>
      <c r="K41" s="378"/>
      <c r="L41" s="378"/>
      <c r="M41" s="378"/>
    </row>
  </sheetData>
  <sheetProtection/>
  <mergeCells count="5">
    <mergeCell ref="A41:M41"/>
    <mergeCell ref="A3:M3"/>
    <mergeCell ref="A1:M1"/>
    <mergeCell ref="B6:M6"/>
    <mergeCell ref="A6:A7"/>
  </mergeCells>
  <hyperlinks>
    <hyperlink ref="A41" r:id="rId1" display="http://www.weather.com/weather/wxclimatology/monthly/92336?locid=92336"/>
  </hyperlinks>
  <printOptions horizontalCentered="1"/>
  <pageMargins left="0.7" right="0.7" top="0.75" bottom="0.75" header="0.3" footer="0.3"/>
  <pageSetup horizontalDpi="600" verticalDpi="600" orientation="portrait" r:id="rId2"/>
  <headerFooter alignWithMargins="0">
    <oddFooter>&amp;C8</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A60"/>
  <sheetViews>
    <sheetView zoomScalePageLayoutView="0" workbookViewId="0" topLeftCell="A1">
      <selection activeCell="D38" sqref="D38"/>
    </sheetView>
  </sheetViews>
  <sheetFormatPr defaultColWidth="9.140625" defaultRowHeight="15"/>
  <cols>
    <col min="1" max="1" width="32.140625" style="0" customWidth="1"/>
    <col min="2" max="2" width="18.8515625" style="0" customWidth="1"/>
    <col min="4" max="4" width="13.00390625" style="0" customWidth="1"/>
    <col min="6" max="6" width="15.7109375" style="0" customWidth="1"/>
    <col min="12" max="12" width="24.421875" style="0" customWidth="1"/>
    <col min="13" max="13" width="44.57421875" style="0" customWidth="1"/>
    <col min="17" max="17" width="18.7109375" style="0" customWidth="1"/>
  </cols>
  <sheetData>
    <row r="1" spans="1:6" ht="15.75">
      <c r="A1" s="390" t="s">
        <v>194</v>
      </c>
      <c r="B1" s="390"/>
      <c r="C1" s="390"/>
      <c r="D1" s="390"/>
      <c r="E1" s="390"/>
      <c r="F1" s="390"/>
    </row>
    <row r="2" spans="1:6" ht="15.75">
      <c r="A2" s="57"/>
      <c r="B2" s="57"/>
      <c r="C2" s="57"/>
      <c r="D2" s="57"/>
      <c r="E2" s="57"/>
      <c r="F2" s="57"/>
    </row>
    <row r="3" spans="1:24" ht="15.75">
      <c r="A3" s="409" t="s">
        <v>340</v>
      </c>
      <c r="B3" s="409"/>
      <c r="C3" s="409"/>
      <c r="D3" s="409"/>
      <c r="E3" s="409"/>
      <c r="F3" s="409"/>
      <c r="L3" s="239"/>
      <c r="M3" s="239"/>
      <c r="N3" s="239"/>
      <c r="O3" s="239"/>
      <c r="P3" s="239"/>
      <c r="Q3" s="239"/>
      <c r="R3" s="239"/>
      <c r="S3" s="239"/>
      <c r="T3" s="239"/>
      <c r="U3" s="239"/>
      <c r="V3" s="239"/>
      <c r="W3" s="239"/>
      <c r="X3" s="239"/>
    </row>
    <row r="4" spans="1:24" ht="15.75">
      <c r="A4" s="58"/>
      <c r="B4" s="58"/>
      <c r="C4" s="58"/>
      <c r="D4" s="58"/>
      <c r="E4" s="58"/>
      <c r="F4" s="58"/>
      <c r="L4" s="239"/>
      <c r="M4" s="239"/>
      <c r="N4" s="239"/>
      <c r="O4" s="239"/>
      <c r="P4" s="239"/>
      <c r="Q4" s="239"/>
      <c r="R4" s="239"/>
      <c r="S4" s="239"/>
      <c r="T4" s="239"/>
      <c r="U4" s="239"/>
      <c r="V4" s="239"/>
      <c r="W4" s="239"/>
      <c r="X4" s="239"/>
    </row>
    <row r="5" spans="1:6" ht="16.5" thickBot="1">
      <c r="A5" s="57"/>
      <c r="B5" s="57"/>
      <c r="C5" s="57"/>
      <c r="D5" s="57"/>
      <c r="E5" s="57"/>
      <c r="F5" s="57"/>
    </row>
    <row r="6" spans="1:24" ht="15.75">
      <c r="A6" s="410" t="s">
        <v>341</v>
      </c>
      <c r="B6" s="412" t="s">
        <v>342</v>
      </c>
      <c r="C6" s="385" t="s">
        <v>343</v>
      </c>
      <c r="D6" s="385"/>
      <c r="E6" s="385" t="s">
        <v>344</v>
      </c>
      <c r="F6" s="398"/>
      <c r="G6" s="32"/>
      <c r="H6" s="32"/>
      <c r="I6" s="32"/>
      <c r="J6" s="32"/>
      <c r="K6" s="32"/>
      <c r="L6" s="32"/>
      <c r="M6" s="32"/>
      <c r="N6" s="32"/>
      <c r="O6" s="32"/>
      <c r="P6" s="32"/>
      <c r="Q6" s="32"/>
      <c r="R6" s="32"/>
      <c r="S6" s="32"/>
      <c r="T6" s="32"/>
      <c r="U6" s="32"/>
      <c r="V6" s="32"/>
      <c r="W6" s="32"/>
      <c r="X6" s="32"/>
    </row>
    <row r="7" spans="1:24" ht="27" thickBot="1">
      <c r="A7" s="411"/>
      <c r="B7" s="413"/>
      <c r="C7" s="56" t="s">
        <v>345</v>
      </c>
      <c r="D7" s="43" t="s">
        <v>346</v>
      </c>
      <c r="E7" s="56" t="s">
        <v>345</v>
      </c>
      <c r="F7" s="44" t="s">
        <v>346</v>
      </c>
      <c r="G7" s="32"/>
      <c r="H7" s="32"/>
      <c r="I7" s="32"/>
      <c r="J7" s="32"/>
      <c r="K7" s="253" t="s">
        <v>96</v>
      </c>
      <c r="L7" s="254" t="s">
        <v>95</v>
      </c>
      <c r="M7" s="254" t="s">
        <v>94</v>
      </c>
      <c r="N7" s="254" t="s">
        <v>347</v>
      </c>
      <c r="O7" s="254"/>
      <c r="P7" s="254"/>
      <c r="Q7" s="254"/>
      <c r="R7" s="254"/>
      <c r="S7" s="255"/>
      <c r="T7" s="255"/>
      <c r="U7" s="255"/>
      <c r="V7" s="32"/>
      <c r="W7" s="32"/>
      <c r="X7" s="32"/>
    </row>
    <row r="8" spans="1:24" ht="15">
      <c r="A8" s="256" t="s">
        <v>90</v>
      </c>
      <c r="B8" s="257" t="s">
        <v>348</v>
      </c>
      <c r="C8" s="258">
        <f aca="true" t="shared" si="0" ref="C8:C20">L8</f>
        <v>0.54174</v>
      </c>
      <c r="D8" s="259">
        <f aca="true" t="shared" si="1" ref="D8:D20">C8*D$21</f>
        <v>145.18632</v>
      </c>
      <c r="E8" s="258">
        <f aca="true" t="shared" si="2" ref="E8:E20">K8</f>
        <v>0.4830243449302125</v>
      </c>
      <c r="F8" s="260">
        <f aca="true" t="shared" si="3" ref="F8:F20">E8*F$21</f>
        <v>129.45052444129695</v>
      </c>
      <c r="G8" s="32"/>
      <c r="H8" s="32"/>
      <c r="I8" s="32"/>
      <c r="J8" s="32"/>
      <c r="K8" s="261">
        <f>L8*U8/100</f>
        <v>0.4830243449302125</v>
      </c>
      <c r="L8" s="262">
        <v>0.54174</v>
      </c>
      <c r="M8" s="263" t="s">
        <v>90</v>
      </c>
      <c r="N8" s="264">
        <f aca="true" t="shared" si="4" ref="N8:N20">K8*N$21</f>
        <v>129.45052444129695</v>
      </c>
      <c r="O8" s="263"/>
      <c r="P8" s="263"/>
      <c r="Q8" s="263"/>
      <c r="R8" s="255"/>
      <c r="S8" s="253">
        <f>M37*100</f>
        <v>79.57</v>
      </c>
      <c r="T8" s="268">
        <f>L8+L9+L10+L18+L11</f>
        <v>0.892424</v>
      </c>
      <c r="U8" s="255">
        <f>S8/T8</f>
        <v>89.16165410163778</v>
      </c>
      <c r="V8" s="32"/>
      <c r="W8" s="32"/>
      <c r="X8" s="32"/>
    </row>
    <row r="9" spans="1:24" ht="15">
      <c r="A9" s="269" t="s">
        <v>89</v>
      </c>
      <c r="B9" s="270" t="s">
        <v>348</v>
      </c>
      <c r="C9" s="258">
        <f t="shared" si="0"/>
        <v>0.038987</v>
      </c>
      <c r="D9" s="271">
        <f t="shared" si="1"/>
        <v>10.448516</v>
      </c>
      <c r="E9" s="258">
        <f t="shared" si="2"/>
        <v>0.03476145408460552</v>
      </c>
      <c r="F9" s="272">
        <f t="shared" si="3"/>
        <v>9.31606969467428</v>
      </c>
      <c r="G9" s="32"/>
      <c r="H9" s="32"/>
      <c r="I9" s="32"/>
      <c r="J9" s="32"/>
      <c r="K9" s="261">
        <f>L9*U8/100</f>
        <v>0.03476145408460552</v>
      </c>
      <c r="L9" s="262">
        <v>0.038987</v>
      </c>
      <c r="M9" s="263" t="s">
        <v>89</v>
      </c>
      <c r="N9" s="264">
        <f t="shared" si="4"/>
        <v>9.31606969467428</v>
      </c>
      <c r="O9" s="263"/>
      <c r="P9" s="263"/>
      <c r="Q9" s="263"/>
      <c r="R9" s="255"/>
      <c r="S9" s="255"/>
      <c r="T9" s="255"/>
      <c r="U9" s="255"/>
      <c r="V9" s="32"/>
      <c r="W9" s="32"/>
      <c r="X9" s="32"/>
    </row>
    <row r="10" spans="1:24" ht="15">
      <c r="A10" s="269" t="s">
        <v>88</v>
      </c>
      <c r="B10" s="270" t="s">
        <v>348</v>
      </c>
      <c r="C10" s="258">
        <f t="shared" si="0"/>
        <v>0.17862</v>
      </c>
      <c r="D10" s="271">
        <f t="shared" si="1"/>
        <v>47.87016</v>
      </c>
      <c r="E10" s="258">
        <f t="shared" si="2"/>
        <v>0.15926054655634542</v>
      </c>
      <c r="F10" s="272">
        <f t="shared" si="3"/>
        <v>42.68182647710057</v>
      </c>
      <c r="G10" s="32"/>
      <c r="H10" s="32"/>
      <c r="I10" s="32"/>
      <c r="J10" s="32"/>
      <c r="K10" s="261">
        <f>L10*U8/100</f>
        <v>0.15926054655634542</v>
      </c>
      <c r="L10" s="262">
        <v>0.17862</v>
      </c>
      <c r="M10" s="263" t="s">
        <v>88</v>
      </c>
      <c r="N10" s="264">
        <f t="shared" si="4"/>
        <v>42.68182647710057</v>
      </c>
      <c r="O10" s="263"/>
      <c r="P10" s="263"/>
      <c r="Q10" s="263"/>
      <c r="R10" s="255"/>
      <c r="S10" s="255"/>
      <c r="T10" s="255"/>
      <c r="U10" s="255"/>
      <c r="V10" s="32"/>
      <c r="W10" s="32"/>
      <c r="X10" s="32"/>
    </row>
    <row r="11" spans="1:24" ht="15">
      <c r="A11" s="269" t="s">
        <v>87</v>
      </c>
      <c r="B11" s="270" t="s">
        <v>348</v>
      </c>
      <c r="C11" s="258">
        <f t="shared" si="0"/>
        <v>0.126833</v>
      </c>
      <c r="D11" s="271">
        <f t="shared" si="1"/>
        <v>33.991244</v>
      </c>
      <c r="E11" s="258">
        <f t="shared" si="2"/>
        <v>0.11308640074673024</v>
      </c>
      <c r="F11" s="272">
        <f t="shared" si="3"/>
        <v>30.307155400123705</v>
      </c>
      <c r="G11" s="32"/>
      <c r="H11" s="32"/>
      <c r="I11" s="32"/>
      <c r="J11" s="32"/>
      <c r="K11" s="261">
        <f>L11*U8/100</f>
        <v>0.11308640074673024</v>
      </c>
      <c r="L11" s="262">
        <v>0.126833</v>
      </c>
      <c r="M11" s="263" t="s">
        <v>87</v>
      </c>
      <c r="N11" s="264">
        <f t="shared" si="4"/>
        <v>30.307155400123705</v>
      </c>
      <c r="O11" s="263"/>
      <c r="P11" s="263"/>
      <c r="Q11" s="263"/>
      <c r="R11" s="273"/>
      <c r="S11" s="255"/>
      <c r="T11" s="255"/>
      <c r="U11" s="255"/>
      <c r="V11" s="32"/>
      <c r="W11" s="32"/>
      <c r="X11" s="32"/>
    </row>
    <row r="12" spans="1:24" ht="15">
      <c r="A12" s="269" t="s">
        <v>86</v>
      </c>
      <c r="B12" s="270" t="s">
        <v>349</v>
      </c>
      <c r="C12" s="258">
        <f t="shared" si="0"/>
        <v>0.019742</v>
      </c>
      <c r="D12" s="271">
        <f t="shared" si="1"/>
        <v>5.290856</v>
      </c>
      <c r="E12" s="258">
        <f t="shared" si="2"/>
        <v>0.026878888757722423</v>
      </c>
      <c r="F12" s="272">
        <f t="shared" si="3"/>
        <v>7.203542187069609</v>
      </c>
      <c r="G12" s="32"/>
      <c r="H12" s="32"/>
      <c r="I12" s="32"/>
      <c r="J12" s="32"/>
      <c r="K12" s="261">
        <f>L12*U12/100</f>
        <v>0.026878888757722423</v>
      </c>
      <c r="L12" s="262">
        <v>0.019742</v>
      </c>
      <c r="M12" s="263" t="s">
        <v>86</v>
      </c>
      <c r="N12" s="264">
        <f t="shared" si="4"/>
        <v>7.203542187069609</v>
      </c>
      <c r="O12" s="263"/>
      <c r="P12" s="263"/>
      <c r="Q12" s="263" t="s">
        <v>350</v>
      </c>
      <c r="R12" s="273"/>
      <c r="S12" s="255">
        <f>N49*100</f>
        <v>3.46</v>
      </c>
      <c r="T12" s="274">
        <f>L12+L13</f>
        <v>0.025412999999999998</v>
      </c>
      <c r="U12" s="255">
        <f>S12/T12</f>
        <v>136.1507889662771</v>
      </c>
      <c r="V12" s="32"/>
      <c r="W12" s="32"/>
      <c r="X12" s="32"/>
    </row>
    <row r="13" spans="1:24" ht="15">
      <c r="A13" s="269" t="s">
        <v>85</v>
      </c>
      <c r="B13" s="270" t="s">
        <v>349</v>
      </c>
      <c r="C13" s="258">
        <f t="shared" si="0"/>
        <v>0.005671</v>
      </c>
      <c r="D13" s="271">
        <f t="shared" si="1"/>
        <v>1.519828</v>
      </c>
      <c r="E13" s="258">
        <f t="shared" si="2"/>
        <v>0.007721111242277574</v>
      </c>
      <c r="F13" s="272">
        <f t="shared" si="3"/>
        <v>2.06925781293039</v>
      </c>
      <c r="G13" s="32"/>
      <c r="H13" s="32"/>
      <c r="I13" s="32"/>
      <c r="J13" s="32"/>
      <c r="K13" s="261">
        <f>L13*U12/100</f>
        <v>0.007721111242277574</v>
      </c>
      <c r="L13" s="262">
        <v>0.005671</v>
      </c>
      <c r="M13" s="263" t="s">
        <v>85</v>
      </c>
      <c r="N13" s="264">
        <f t="shared" si="4"/>
        <v>2.06925781293039</v>
      </c>
      <c r="O13" s="264">
        <f>N13+N12</f>
        <v>9.2728</v>
      </c>
      <c r="P13" s="263"/>
      <c r="Q13" s="263" t="s">
        <v>351</v>
      </c>
      <c r="R13" s="255"/>
      <c r="S13" s="255"/>
      <c r="T13" s="255"/>
      <c r="U13" s="255"/>
      <c r="V13" s="32"/>
      <c r="W13" s="32"/>
      <c r="X13" s="32"/>
    </row>
    <row r="14" spans="1:24" ht="15">
      <c r="A14" s="269" t="s">
        <v>78</v>
      </c>
      <c r="B14" s="270" t="s">
        <v>352</v>
      </c>
      <c r="C14" s="258">
        <f t="shared" si="0"/>
        <v>0.01707</v>
      </c>
      <c r="D14" s="271">
        <f t="shared" si="1"/>
        <v>4.5747599999999995</v>
      </c>
      <c r="E14" s="258">
        <f t="shared" si="2"/>
        <v>0.0464</v>
      </c>
      <c r="F14" s="272">
        <f t="shared" si="3"/>
        <v>12.435199999999998</v>
      </c>
      <c r="G14" s="32"/>
      <c r="H14" s="32"/>
      <c r="I14" s="32"/>
      <c r="J14" s="32"/>
      <c r="K14" s="261">
        <f>L14*U14/100</f>
        <v>0.0464</v>
      </c>
      <c r="L14" s="262">
        <v>0.01707</v>
      </c>
      <c r="M14" s="263" t="s">
        <v>78</v>
      </c>
      <c r="N14" s="264">
        <f t="shared" si="4"/>
        <v>12.435199999999998</v>
      </c>
      <c r="O14" s="263"/>
      <c r="P14" s="263"/>
      <c r="Q14" s="263" t="s">
        <v>353</v>
      </c>
      <c r="R14" s="255"/>
      <c r="S14" s="263">
        <f>N50*100</f>
        <v>4.64</v>
      </c>
      <c r="T14" s="268">
        <f>L14</f>
        <v>0.01707</v>
      </c>
      <c r="U14" s="255">
        <f>S14/T14</f>
        <v>271.8219097832455</v>
      </c>
      <c r="V14" s="32"/>
      <c r="W14" s="32"/>
      <c r="X14" s="32"/>
    </row>
    <row r="15" spans="1:24" ht="15">
      <c r="A15" s="269" t="s">
        <v>84</v>
      </c>
      <c r="B15" s="270" t="s">
        <v>354</v>
      </c>
      <c r="C15" s="258">
        <f t="shared" si="0"/>
        <v>0.060066</v>
      </c>
      <c r="D15" s="271">
        <f t="shared" si="1"/>
        <v>16.097688</v>
      </c>
      <c r="E15" s="258">
        <f t="shared" si="2"/>
        <v>0.1233</v>
      </c>
      <c r="F15" s="272">
        <f t="shared" si="3"/>
        <v>33.0444</v>
      </c>
      <c r="G15" s="32"/>
      <c r="H15" s="32"/>
      <c r="I15" s="32"/>
      <c r="J15" s="32"/>
      <c r="K15" s="261">
        <f>L15*U15/100</f>
        <v>0.1233</v>
      </c>
      <c r="L15" s="262">
        <v>0.060066</v>
      </c>
      <c r="M15" s="263" t="s">
        <v>84</v>
      </c>
      <c r="N15" s="264">
        <f t="shared" si="4"/>
        <v>33.0444</v>
      </c>
      <c r="O15" s="263"/>
      <c r="P15" s="263"/>
      <c r="Q15" s="263" t="s">
        <v>355</v>
      </c>
      <c r="R15" s="255"/>
      <c r="S15" s="255">
        <f>N51*100</f>
        <v>12.33</v>
      </c>
      <c r="T15" s="275">
        <f>L15</f>
        <v>0.060066</v>
      </c>
      <c r="U15" s="255">
        <f>S15/T15</f>
        <v>205.27419838178002</v>
      </c>
      <c r="V15" s="32"/>
      <c r="W15" s="32"/>
      <c r="X15" s="32"/>
    </row>
    <row r="16" spans="1:24" ht="15">
      <c r="A16" s="269" t="s">
        <v>83</v>
      </c>
      <c r="B16" s="276" t="s">
        <v>356</v>
      </c>
      <c r="C16" s="258">
        <f t="shared" si="0"/>
        <v>0.001326</v>
      </c>
      <c r="D16" s="271">
        <f t="shared" si="1"/>
        <v>0.35536799999999996</v>
      </c>
      <c r="E16" s="258">
        <f t="shared" si="2"/>
        <v>0</v>
      </c>
      <c r="F16" s="272">
        <f t="shared" si="3"/>
        <v>0</v>
      </c>
      <c r="G16" s="32"/>
      <c r="H16" s="32"/>
      <c r="I16" s="32"/>
      <c r="J16" s="32"/>
      <c r="K16" s="261">
        <v>0</v>
      </c>
      <c r="L16" s="262">
        <v>0.001326</v>
      </c>
      <c r="M16" s="263" t="s">
        <v>83</v>
      </c>
      <c r="N16" s="264">
        <f t="shared" si="4"/>
        <v>0</v>
      </c>
      <c r="O16" s="263"/>
      <c r="P16" s="263"/>
      <c r="Q16" s="263"/>
      <c r="R16" s="253"/>
      <c r="S16" s="255"/>
      <c r="T16" s="255"/>
      <c r="U16" s="255"/>
      <c r="V16" s="32"/>
      <c r="W16" s="32"/>
      <c r="X16" s="32"/>
    </row>
    <row r="17" spans="1:27" ht="15">
      <c r="A17" s="269" t="s">
        <v>82</v>
      </c>
      <c r="B17" s="276" t="s">
        <v>356</v>
      </c>
      <c r="C17" s="258">
        <f t="shared" si="0"/>
        <v>0.001715</v>
      </c>
      <c r="D17" s="271">
        <f t="shared" si="1"/>
        <v>0.45962</v>
      </c>
      <c r="E17" s="258">
        <f t="shared" si="2"/>
        <v>0</v>
      </c>
      <c r="F17" s="272">
        <f t="shared" si="3"/>
        <v>0</v>
      </c>
      <c r="G17" s="32"/>
      <c r="H17" s="32"/>
      <c r="I17" s="32"/>
      <c r="J17" s="32"/>
      <c r="K17" s="261">
        <v>0</v>
      </c>
      <c r="L17" s="262">
        <v>0.001715</v>
      </c>
      <c r="M17" s="263" t="s">
        <v>82</v>
      </c>
      <c r="N17" s="264">
        <f t="shared" si="4"/>
        <v>0</v>
      </c>
      <c r="O17" s="263"/>
      <c r="P17" s="263"/>
      <c r="Q17" s="263"/>
      <c r="R17" s="255"/>
      <c r="S17" s="255"/>
      <c r="T17" s="255"/>
      <c r="U17" s="255"/>
      <c r="V17" s="32"/>
      <c r="W17" s="32"/>
      <c r="X17" s="32"/>
      <c r="Y17" s="32"/>
      <c r="Z17" s="32"/>
      <c r="AA17" s="32"/>
    </row>
    <row r="18" spans="1:27" ht="15">
      <c r="A18" s="269" t="s">
        <v>81</v>
      </c>
      <c r="B18" s="270" t="s">
        <v>348</v>
      </c>
      <c r="C18" s="258">
        <f t="shared" si="0"/>
        <v>0.006244</v>
      </c>
      <c r="D18" s="271">
        <f t="shared" si="1"/>
        <v>1.6733920000000002</v>
      </c>
      <c r="E18" s="258">
        <f t="shared" si="2"/>
        <v>0.005567253682106263</v>
      </c>
      <c r="F18" s="272">
        <f t="shared" si="3"/>
        <v>1.4920239868044785</v>
      </c>
      <c r="G18" s="32"/>
      <c r="H18" s="32"/>
      <c r="I18" s="32"/>
      <c r="J18" s="32"/>
      <c r="K18" s="261">
        <f>L18*U8/100</f>
        <v>0.005567253682106263</v>
      </c>
      <c r="L18" s="262">
        <v>0.006244</v>
      </c>
      <c r="M18" s="263" t="s">
        <v>81</v>
      </c>
      <c r="N18" s="264">
        <f t="shared" si="4"/>
        <v>1.4920239868044785</v>
      </c>
      <c r="O18" s="263"/>
      <c r="P18" s="263"/>
      <c r="Q18" s="263"/>
      <c r="R18" s="255"/>
      <c r="S18" s="255"/>
      <c r="T18" s="255"/>
      <c r="U18" s="255"/>
      <c r="V18" s="32"/>
      <c r="W18" s="32"/>
      <c r="X18" s="32"/>
      <c r="Y18" s="32"/>
      <c r="Z18" s="32"/>
      <c r="AA18" s="32"/>
    </row>
    <row r="19" spans="1:27" ht="15">
      <c r="A19" s="269" t="s">
        <v>80</v>
      </c>
      <c r="B19" s="276" t="s">
        <v>356</v>
      </c>
      <c r="C19" s="258">
        <f t="shared" si="0"/>
        <v>0.000823</v>
      </c>
      <c r="D19" s="271">
        <f t="shared" si="1"/>
        <v>0.22056399999999998</v>
      </c>
      <c r="E19" s="258">
        <f t="shared" si="2"/>
        <v>0</v>
      </c>
      <c r="F19" s="272">
        <f t="shared" si="3"/>
        <v>0</v>
      </c>
      <c r="G19" s="32"/>
      <c r="H19" s="32"/>
      <c r="I19" s="32"/>
      <c r="J19" s="32"/>
      <c r="K19" s="261">
        <v>0</v>
      </c>
      <c r="L19" s="262">
        <v>0.000823</v>
      </c>
      <c r="M19" s="263" t="s">
        <v>80</v>
      </c>
      <c r="N19" s="264">
        <f t="shared" si="4"/>
        <v>0</v>
      </c>
      <c r="O19" s="263"/>
      <c r="P19" s="263"/>
      <c r="Q19" s="263"/>
      <c r="R19" s="255"/>
      <c r="S19" s="255"/>
      <c r="T19" s="255"/>
      <c r="U19" s="255"/>
      <c r="V19" s="32"/>
      <c r="W19" s="32"/>
      <c r="X19" s="32"/>
      <c r="Y19" s="32"/>
      <c r="Z19" s="32"/>
      <c r="AA19" s="32"/>
    </row>
    <row r="20" spans="1:27" ht="15.75" thickBot="1">
      <c r="A20" s="277" t="s">
        <v>79</v>
      </c>
      <c r="B20" s="278" t="s">
        <v>356</v>
      </c>
      <c r="C20" s="258">
        <f t="shared" si="0"/>
        <v>0.001163</v>
      </c>
      <c r="D20" s="279">
        <f t="shared" si="1"/>
        <v>0.311684</v>
      </c>
      <c r="E20" s="258">
        <f t="shared" si="2"/>
        <v>0</v>
      </c>
      <c r="F20" s="280">
        <f t="shared" si="3"/>
        <v>0</v>
      </c>
      <c r="G20" s="32"/>
      <c r="H20" s="32"/>
      <c r="I20" s="32"/>
      <c r="J20" s="32"/>
      <c r="K20" s="261">
        <v>0</v>
      </c>
      <c r="L20" s="262">
        <v>0.001163</v>
      </c>
      <c r="M20" s="263" t="s">
        <v>79</v>
      </c>
      <c r="N20" s="264">
        <f t="shared" si="4"/>
        <v>0</v>
      </c>
      <c r="O20" s="263"/>
      <c r="P20" s="263"/>
      <c r="Q20" s="263"/>
      <c r="R20" s="255"/>
      <c r="S20" s="255"/>
      <c r="T20" s="255"/>
      <c r="U20" s="255"/>
      <c r="V20" s="32"/>
      <c r="W20" s="32"/>
      <c r="X20" s="32"/>
      <c r="Y20" s="32"/>
      <c r="Z20" s="32"/>
      <c r="AA20" s="32"/>
    </row>
    <row r="21" spans="1:27" ht="15.75" thickBot="1">
      <c r="A21" s="407" t="s">
        <v>73</v>
      </c>
      <c r="B21" s="408"/>
      <c r="C21" s="281">
        <f>SUM(C8:C20)</f>
        <v>1</v>
      </c>
      <c r="D21" s="282">
        <v>268</v>
      </c>
      <c r="E21" s="281">
        <f>SUM(E8:E20)</f>
        <v>1</v>
      </c>
      <c r="F21" s="283">
        <v>268</v>
      </c>
      <c r="G21" s="32"/>
      <c r="H21" s="32"/>
      <c r="I21" s="32"/>
      <c r="J21" s="32"/>
      <c r="K21" s="284">
        <f>SUM(K8:K20)</f>
        <v>1</v>
      </c>
      <c r="L21" s="285">
        <f>SUM(L8:L20)</f>
        <v>1</v>
      </c>
      <c r="M21" s="255"/>
      <c r="N21" s="255">
        <v>268</v>
      </c>
      <c r="O21" s="255"/>
      <c r="P21" s="255"/>
      <c r="Q21" s="255"/>
      <c r="R21" s="255"/>
      <c r="S21" s="255"/>
      <c r="T21" s="255"/>
      <c r="U21" s="255"/>
      <c r="V21" s="32"/>
      <c r="W21" s="32"/>
      <c r="X21" s="32"/>
      <c r="Y21" s="32"/>
      <c r="Z21" s="32"/>
      <c r="AA21" s="32"/>
    </row>
    <row r="22" spans="1:21" ht="15">
      <c r="A22" s="286"/>
      <c r="B22" s="287"/>
      <c r="C22" s="287"/>
      <c r="D22" s="287"/>
      <c r="E22" s="287"/>
      <c r="F22" s="287"/>
      <c r="K22" s="4"/>
      <c r="L22" s="4"/>
      <c r="M22" s="4"/>
      <c r="N22" s="4"/>
      <c r="O22" s="4"/>
      <c r="P22" s="4"/>
      <c r="Q22" s="4"/>
      <c r="R22" s="4"/>
      <c r="S22" s="4"/>
      <c r="T22" s="4"/>
      <c r="U22" s="4"/>
    </row>
    <row r="23" spans="1:21" ht="15">
      <c r="A23" s="288"/>
      <c r="B23" s="164"/>
      <c r="C23" s="164"/>
      <c r="D23" s="164"/>
      <c r="E23" s="164"/>
      <c r="F23" s="164"/>
      <c r="K23" s="4"/>
      <c r="L23" s="4"/>
      <c r="M23" s="4"/>
      <c r="N23" s="4"/>
      <c r="O23" s="4"/>
      <c r="P23" s="4"/>
      <c r="Q23" s="4"/>
      <c r="R23" s="4"/>
      <c r="S23" s="4"/>
      <c r="T23" s="4"/>
      <c r="U23" s="4"/>
    </row>
    <row r="24" spans="1:21" ht="15">
      <c r="A24" s="164"/>
      <c r="B24" s="164"/>
      <c r="C24" s="164"/>
      <c r="D24" s="289"/>
      <c r="E24" s="164"/>
      <c r="F24" s="289"/>
      <c r="K24" s="4"/>
      <c r="L24" s="4"/>
      <c r="M24" s="4"/>
      <c r="N24" s="4"/>
      <c r="O24" s="4"/>
      <c r="P24" s="4"/>
      <c r="Q24" s="4"/>
      <c r="R24" s="4"/>
      <c r="S24" s="4"/>
      <c r="T24" s="4"/>
      <c r="U24" s="4"/>
    </row>
    <row r="25" spans="1:27" ht="15">
      <c r="A25" s="164"/>
      <c r="B25" s="164"/>
      <c r="C25" s="164"/>
      <c r="D25" s="289"/>
      <c r="E25" s="164"/>
      <c r="F25" s="289"/>
      <c r="K25" s="4"/>
      <c r="L25" s="4"/>
      <c r="M25" s="253"/>
      <c r="N25" s="253" t="s">
        <v>357</v>
      </c>
      <c r="O25" s="253"/>
      <c r="P25" s="253" t="s">
        <v>358</v>
      </c>
      <c r="Q25" s="253"/>
      <c r="R25" s="4"/>
      <c r="S25" s="4"/>
      <c r="T25" s="4"/>
      <c r="U25" s="290" t="s">
        <v>359</v>
      </c>
      <c r="V25" s="291">
        <v>79.57</v>
      </c>
      <c r="W25" s="292"/>
      <c r="X25" s="293" t="s">
        <v>360</v>
      </c>
      <c r="Y25" s="293"/>
      <c r="Z25" s="294"/>
      <c r="AA25" s="4"/>
    </row>
    <row r="26" spans="1:27" ht="15">
      <c r="A26" s="164"/>
      <c r="B26" s="164"/>
      <c r="C26" s="164"/>
      <c r="D26" s="289"/>
      <c r="E26" s="164"/>
      <c r="F26" s="289"/>
      <c r="K26" s="4"/>
      <c r="L26" s="4"/>
      <c r="M26" s="263"/>
      <c r="N26" s="295">
        <v>154.042</v>
      </c>
      <c r="O26" s="296"/>
      <c r="P26" s="296">
        <f>P27/N26</f>
        <v>1.739785253372457</v>
      </c>
      <c r="Q26" s="297"/>
      <c r="R26" s="4"/>
      <c r="S26" s="4"/>
      <c r="T26" s="4"/>
      <c r="U26" s="298" t="s">
        <v>361</v>
      </c>
      <c r="V26" s="215">
        <v>3.46</v>
      </c>
      <c r="W26" s="299"/>
      <c r="X26" s="215"/>
      <c r="Y26" s="215"/>
      <c r="Z26" s="300" t="s">
        <v>73</v>
      </c>
      <c r="AA26" s="4"/>
    </row>
    <row r="27" spans="1:27" ht="15">
      <c r="A27" s="164"/>
      <c r="B27" s="164"/>
      <c r="C27" s="164"/>
      <c r="D27" s="289"/>
      <c r="E27" s="164"/>
      <c r="F27" s="289"/>
      <c r="K27" s="4"/>
      <c r="L27" s="4"/>
      <c r="M27" s="301"/>
      <c r="N27" s="297"/>
      <c r="O27" s="297"/>
      <c r="P27" s="302">
        <v>268</v>
      </c>
      <c r="Q27" s="297"/>
      <c r="R27" s="4"/>
      <c r="S27" s="4"/>
      <c r="T27" s="4"/>
      <c r="U27" s="298" t="s">
        <v>362</v>
      </c>
      <c r="V27" s="215">
        <v>4.64</v>
      </c>
      <c r="W27" s="299"/>
      <c r="X27" s="4" t="s">
        <v>363</v>
      </c>
      <c r="Y27" s="215" t="s">
        <v>364</v>
      </c>
      <c r="Z27" s="215" t="s">
        <v>365</v>
      </c>
      <c r="AA27" s="300"/>
    </row>
    <row r="28" spans="1:27" ht="15">
      <c r="A28" s="164"/>
      <c r="B28" s="164"/>
      <c r="C28" s="164"/>
      <c r="D28" s="289"/>
      <c r="E28" s="164"/>
      <c r="F28" s="289"/>
      <c r="K28" s="4"/>
      <c r="L28" s="4"/>
      <c r="M28" s="4"/>
      <c r="N28" s="4"/>
      <c r="O28" s="4"/>
      <c r="P28" s="4"/>
      <c r="Q28" s="4"/>
      <c r="R28" s="4"/>
      <c r="S28" s="4"/>
      <c r="T28" s="4"/>
      <c r="U28" s="4"/>
      <c r="V28" s="4"/>
      <c r="W28" s="4"/>
      <c r="X28" s="303">
        <v>0</v>
      </c>
      <c r="Y28" s="308">
        <v>20.43</v>
      </c>
      <c r="Z28" s="308">
        <v>79.57</v>
      </c>
      <c r="AA28" s="305">
        <v>100</v>
      </c>
    </row>
    <row r="29" spans="1:27" ht="15">
      <c r="A29" s="164"/>
      <c r="B29" s="164"/>
      <c r="C29" s="164"/>
      <c r="D29" s="289"/>
      <c r="E29" s="164"/>
      <c r="F29" s="289"/>
      <c r="K29" s="4"/>
      <c r="L29" s="4"/>
      <c r="M29" s="273" t="s">
        <v>369</v>
      </c>
      <c r="N29" s="4"/>
      <c r="O29" s="4"/>
      <c r="P29" s="4"/>
      <c r="Q29" s="4"/>
      <c r="R29" s="4"/>
      <c r="S29" s="4"/>
      <c r="T29" s="4"/>
      <c r="U29" s="4"/>
      <c r="V29" s="4"/>
      <c r="W29" s="4"/>
      <c r="X29" s="303"/>
      <c r="Y29" s="303"/>
      <c r="Z29" s="303"/>
      <c r="AA29" s="303"/>
    </row>
    <row r="30" spans="1:21" ht="15">
      <c r="A30" s="164"/>
      <c r="B30" s="164"/>
      <c r="C30" s="164"/>
      <c r="D30" s="289"/>
      <c r="E30" s="164"/>
      <c r="F30" s="289"/>
      <c r="K30" s="4"/>
      <c r="L30" s="253" t="s">
        <v>73</v>
      </c>
      <c r="M30" s="253" t="s">
        <v>370</v>
      </c>
      <c r="N30" s="253" t="s">
        <v>371</v>
      </c>
      <c r="O30" s="253" t="s">
        <v>372</v>
      </c>
      <c r="P30" s="253" t="s">
        <v>373</v>
      </c>
      <c r="Q30" s="4"/>
      <c r="R30" s="255" t="s">
        <v>73</v>
      </c>
      <c r="S30" s="4"/>
      <c r="T30" s="4"/>
      <c r="U30" s="4"/>
    </row>
    <row r="31" spans="1:21" ht="15">
      <c r="A31" s="164"/>
      <c r="B31" s="164"/>
      <c r="C31" s="164"/>
      <c r="D31" s="289"/>
      <c r="E31" s="164"/>
      <c r="F31" s="289"/>
      <c r="K31" s="4"/>
      <c r="L31" s="255"/>
      <c r="M31" s="310">
        <v>0.7957</v>
      </c>
      <c r="N31" s="310">
        <v>0.0346</v>
      </c>
      <c r="O31" s="310">
        <v>0.0464</v>
      </c>
      <c r="P31" s="310">
        <v>0.1233</v>
      </c>
      <c r="Q31" s="310"/>
      <c r="R31" s="310">
        <f>1-M31</f>
        <v>0.20430000000000004</v>
      </c>
      <c r="S31" s="4"/>
      <c r="T31" s="4"/>
      <c r="U31" s="4"/>
    </row>
    <row r="32" spans="1:27" ht="15">
      <c r="A32" s="164"/>
      <c r="B32" s="164"/>
      <c r="C32" s="164"/>
      <c r="D32" s="289"/>
      <c r="E32" s="164"/>
      <c r="F32" s="289"/>
      <c r="K32" s="4"/>
      <c r="L32" s="4"/>
      <c r="M32" s="263"/>
      <c r="N32" s="297"/>
      <c r="O32" s="297"/>
      <c r="P32" s="297"/>
      <c r="Q32" s="297"/>
      <c r="R32" s="4"/>
      <c r="S32" s="4"/>
      <c r="T32" s="4"/>
      <c r="U32" s="298" t="s">
        <v>366</v>
      </c>
      <c r="V32" s="215">
        <v>12.33</v>
      </c>
      <c r="W32" s="298" t="s">
        <v>367</v>
      </c>
      <c r="X32" s="303">
        <v>0</v>
      </c>
      <c r="Y32" s="304">
        <v>59</v>
      </c>
      <c r="Z32" s="304">
        <v>41</v>
      </c>
      <c r="AA32" s="305">
        <f>SUM(X32:Z32)</f>
        <v>100</v>
      </c>
    </row>
    <row r="33" spans="1:27" ht="15">
      <c r="A33" s="164"/>
      <c r="B33" s="164"/>
      <c r="C33" s="164"/>
      <c r="D33" s="289"/>
      <c r="E33" s="164"/>
      <c r="F33" s="289"/>
      <c r="K33" s="4"/>
      <c r="L33" s="4"/>
      <c r="M33" s="4"/>
      <c r="N33" s="302"/>
      <c r="O33" s="302"/>
      <c r="P33" s="302"/>
      <c r="Q33" s="297"/>
      <c r="R33" s="4"/>
      <c r="S33" s="4"/>
      <c r="T33" s="4"/>
      <c r="U33" s="306" t="s">
        <v>73</v>
      </c>
      <c r="V33" s="307">
        <f>SUM(V25:V32)</f>
        <v>99.99999999999999</v>
      </c>
      <c r="W33" s="306" t="s">
        <v>368</v>
      </c>
      <c r="X33" s="303">
        <v>0</v>
      </c>
      <c r="Y33" s="308">
        <v>20.43</v>
      </c>
      <c r="Z33" s="308">
        <v>79.57</v>
      </c>
      <c r="AA33" s="309">
        <v>100</v>
      </c>
    </row>
    <row r="34" spans="1:27" ht="15">
      <c r="A34" s="164"/>
      <c r="B34" s="164"/>
      <c r="C34" s="164"/>
      <c r="D34" s="289"/>
      <c r="E34" s="164"/>
      <c r="F34" s="289"/>
      <c r="K34" s="4"/>
      <c r="L34" s="4"/>
      <c r="M34" s="4"/>
      <c r="N34" s="4"/>
      <c r="O34" s="4"/>
      <c r="P34" s="4"/>
      <c r="Q34" s="4"/>
      <c r="R34" s="4"/>
      <c r="S34" s="4"/>
      <c r="T34" s="4"/>
      <c r="U34" s="4"/>
      <c r="V34" s="4"/>
      <c r="W34" s="4"/>
      <c r="X34" s="303">
        <v>0</v>
      </c>
      <c r="Y34" s="308">
        <v>20.43</v>
      </c>
      <c r="Z34" s="308">
        <v>79.57</v>
      </c>
      <c r="AA34" s="305">
        <v>100</v>
      </c>
    </row>
    <row r="35" spans="1:27" ht="15">
      <c r="A35" s="164"/>
      <c r="B35" s="164"/>
      <c r="C35" s="164"/>
      <c r="D35" s="289"/>
      <c r="E35" s="164"/>
      <c r="F35" s="289"/>
      <c r="K35" s="4"/>
      <c r="L35" s="4"/>
      <c r="M35" s="273" t="s">
        <v>369</v>
      </c>
      <c r="N35" s="4"/>
      <c r="O35" s="4"/>
      <c r="P35" s="4"/>
      <c r="Q35" s="4"/>
      <c r="R35" s="4"/>
      <c r="S35" s="4"/>
      <c r="T35" s="4"/>
      <c r="U35" s="4"/>
      <c r="V35" s="4"/>
      <c r="W35" s="4"/>
      <c r="X35" s="303"/>
      <c r="Y35" s="303"/>
      <c r="Z35" s="303"/>
      <c r="AA35" s="303"/>
    </row>
    <row r="36" spans="1:21" ht="15">
      <c r="A36" s="164"/>
      <c r="B36" s="164"/>
      <c r="C36" s="164"/>
      <c r="D36" s="289"/>
      <c r="E36" s="164"/>
      <c r="F36" s="289"/>
      <c r="K36" s="4"/>
      <c r="L36" s="253" t="s">
        <v>73</v>
      </c>
      <c r="M36" s="253" t="s">
        <v>370</v>
      </c>
      <c r="N36" s="253" t="s">
        <v>371</v>
      </c>
      <c r="O36" s="253" t="s">
        <v>372</v>
      </c>
      <c r="P36" s="253" t="s">
        <v>373</v>
      </c>
      <c r="Q36" s="4"/>
      <c r="R36" s="255" t="s">
        <v>73</v>
      </c>
      <c r="S36" s="4"/>
      <c r="T36" s="4"/>
      <c r="U36" s="4"/>
    </row>
    <row r="37" spans="1:21" ht="15">
      <c r="A37" s="164"/>
      <c r="B37" s="164"/>
      <c r="C37" s="164"/>
      <c r="D37" s="289"/>
      <c r="E37" s="164"/>
      <c r="F37" s="289"/>
      <c r="K37" s="4"/>
      <c r="L37" s="255"/>
      <c r="M37" s="310">
        <v>0.7957</v>
      </c>
      <c r="N37" s="310">
        <v>0.0346</v>
      </c>
      <c r="O37" s="310">
        <v>0.0464</v>
      </c>
      <c r="P37" s="310">
        <v>0.1233</v>
      </c>
      <c r="Q37" s="310"/>
      <c r="R37" s="310">
        <f>1-M37</f>
        <v>0.20430000000000004</v>
      </c>
      <c r="S37" s="4"/>
      <c r="T37" s="4"/>
      <c r="U37" s="4"/>
    </row>
    <row r="38" spans="1:27" ht="15">
      <c r="A38" s="164"/>
      <c r="B38" s="164"/>
      <c r="C38" s="164"/>
      <c r="D38" s="289"/>
      <c r="E38" s="164"/>
      <c r="F38" s="289"/>
      <c r="K38" s="4"/>
      <c r="L38" s="4"/>
      <c r="M38" s="263"/>
      <c r="N38" s="297"/>
      <c r="O38" s="297"/>
      <c r="P38" s="297"/>
      <c r="Q38" s="297"/>
      <c r="R38" s="4"/>
      <c r="S38" s="4"/>
      <c r="T38" s="4"/>
      <c r="U38" s="298" t="s">
        <v>366</v>
      </c>
      <c r="V38" s="304">
        <v>12.33</v>
      </c>
      <c r="W38" s="311" t="s">
        <v>367</v>
      </c>
      <c r="X38" s="303">
        <v>0</v>
      </c>
      <c r="Y38" s="304">
        <v>59</v>
      </c>
      <c r="Z38" s="304">
        <v>41</v>
      </c>
      <c r="AA38" s="305">
        <f>SUM(Y38:Z38)</f>
        <v>100</v>
      </c>
    </row>
    <row r="39" spans="1:27" ht="15">
      <c r="A39" s="164"/>
      <c r="B39" s="164"/>
      <c r="C39" s="164"/>
      <c r="D39" s="289"/>
      <c r="E39" s="164"/>
      <c r="F39" s="289"/>
      <c r="K39" s="4"/>
      <c r="L39" s="4"/>
      <c r="M39" s="4"/>
      <c r="N39" s="302"/>
      <c r="O39" s="302"/>
      <c r="P39" s="302"/>
      <c r="Q39" s="297"/>
      <c r="R39" s="4"/>
      <c r="S39" s="4"/>
      <c r="T39" s="4"/>
      <c r="U39" s="306" t="s">
        <v>73</v>
      </c>
      <c r="V39" s="312">
        <f>SUM(V35:V38)</f>
        <v>12.33</v>
      </c>
      <c r="W39" s="313" t="s">
        <v>368</v>
      </c>
      <c r="X39" s="303">
        <v>0</v>
      </c>
      <c r="Y39" s="308">
        <v>20.43</v>
      </c>
      <c r="Z39" s="308">
        <v>79.57</v>
      </c>
      <c r="AA39" s="309">
        <v>100</v>
      </c>
    </row>
    <row r="40" spans="1:27" ht="15">
      <c r="A40" s="164"/>
      <c r="B40" s="164"/>
      <c r="C40" s="164"/>
      <c r="D40" s="289"/>
      <c r="E40" s="164"/>
      <c r="F40" s="289"/>
      <c r="K40" s="4"/>
      <c r="L40" s="4"/>
      <c r="M40" s="4"/>
      <c r="N40" s="4"/>
      <c r="O40" s="4"/>
      <c r="P40" s="4"/>
      <c r="Q40" s="4"/>
      <c r="R40" s="4"/>
      <c r="S40" s="4"/>
      <c r="T40" s="4"/>
      <c r="U40" s="4"/>
      <c r="V40" s="303"/>
      <c r="W40" s="303"/>
      <c r="X40" s="303">
        <v>0</v>
      </c>
      <c r="Y40" s="314">
        <v>20.43</v>
      </c>
      <c r="Z40" s="314">
        <v>79.57</v>
      </c>
      <c r="AA40" s="305">
        <v>100</v>
      </c>
    </row>
    <row r="41" spans="1:27" ht="15">
      <c r="A41" s="164"/>
      <c r="B41" s="164"/>
      <c r="C41" s="164"/>
      <c r="D41" s="289"/>
      <c r="E41" s="164"/>
      <c r="F41" s="289"/>
      <c r="K41" s="4"/>
      <c r="L41" s="4"/>
      <c r="M41" s="273" t="s">
        <v>369</v>
      </c>
      <c r="N41" s="4"/>
      <c r="O41" s="4"/>
      <c r="P41" s="4"/>
      <c r="Q41" s="4"/>
      <c r="R41" s="4"/>
      <c r="S41" s="4"/>
      <c r="T41" s="4"/>
      <c r="U41" s="4"/>
      <c r="V41" s="4"/>
      <c r="W41" s="4"/>
      <c r="X41" s="4"/>
      <c r="Y41" s="4"/>
      <c r="Z41" s="4"/>
      <c r="AA41" s="4"/>
    </row>
    <row r="42" spans="1:21" ht="15">
      <c r="A42" s="164"/>
      <c r="B42" s="164"/>
      <c r="C42" s="164"/>
      <c r="D42" s="289"/>
      <c r="E42" s="164"/>
      <c r="F42" s="289"/>
      <c r="K42" s="4"/>
      <c r="L42" s="253" t="s">
        <v>73</v>
      </c>
      <c r="M42" s="253" t="s">
        <v>370</v>
      </c>
      <c r="N42" s="253" t="s">
        <v>371</v>
      </c>
      <c r="O42" s="253" t="s">
        <v>372</v>
      </c>
      <c r="P42" s="253" t="s">
        <v>373</v>
      </c>
      <c r="Q42" s="4"/>
      <c r="R42" s="255" t="s">
        <v>73</v>
      </c>
      <c r="S42" s="4"/>
      <c r="T42" s="4"/>
      <c r="U42" s="4"/>
    </row>
    <row r="43" spans="1:21" ht="15">
      <c r="A43" s="164"/>
      <c r="B43" s="164"/>
      <c r="C43" s="164"/>
      <c r="D43" s="289"/>
      <c r="E43" s="164"/>
      <c r="F43" s="289"/>
      <c r="K43" s="4"/>
      <c r="L43" s="255"/>
      <c r="M43" s="310">
        <v>0.7957</v>
      </c>
      <c r="N43" s="310">
        <v>0.0346</v>
      </c>
      <c r="O43" s="310">
        <v>0.0464</v>
      </c>
      <c r="P43" s="310">
        <v>0.1233</v>
      </c>
      <c r="Q43" s="310"/>
      <c r="R43" s="310">
        <f>1-M43</f>
        <v>0.20430000000000004</v>
      </c>
      <c r="S43" s="4"/>
      <c r="T43" s="4"/>
      <c r="U43" s="4"/>
    </row>
    <row r="44" spans="2:21" ht="15">
      <c r="B44" s="315"/>
      <c r="C44" s="164"/>
      <c r="D44" s="164"/>
      <c r="E44" s="164"/>
      <c r="F44" s="164"/>
      <c r="K44" s="4"/>
      <c r="L44" s="4">
        <v>268</v>
      </c>
      <c r="M44" s="316">
        <f>L44*M37</f>
        <v>213.24759999999998</v>
      </c>
      <c r="N44" s="316">
        <f>L44*N37</f>
        <v>9.2728</v>
      </c>
      <c r="O44" s="316">
        <f>L44*O37</f>
        <v>12.435199999999998</v>
      </c>
      <c r="P44" s="316">
        <f>L44*P37</f>
        <v>33.0444</v>
      </c>
      <c r="Q44" s="4"/>
      <c r="R44" s="302">
        <f>SUM(N44:P44)</f>
        <v>54.7524</v>
      </c>
      <c r="S44" s="4"/>
      <c r="T44" s="4"/>
      <c r="U44" s="4"/>
    </row>
    <row r="45" spans="1:21" ht="15">
      <c r="A45" s="236" t="s">
        <v>380</v>
      </c>
      <c r="B45" s="331"/>
      <c r="C45" s="333"/>
      <c r="D45" s="164"/>
      <c r="E45" s="164"/>
      <c r="F45" s="164"/>
      <c r="K45" s="4"/>
      <c r="L45" s="4"/>
      <c r="M45" s="4"/>
      <c r="N45" s="4"/>
      <c r="O45" s="4"/>
      <c r="P45" s="4"/>
      <c r="Q45" s="4"/>
      <c r="R45" s="4"/>
      <c r="S45" s="4"/>
      <c r="T45" s="4"/>
      <c r="U45" s="4"/>
    </row>
    <row r="46" spans="1:21" ht="15">
      <c r="A46" s="315"/>
      <c r="B46" s="317"/>
      <c r="C46" s="317"/>
      <c r="D46" s="317"/>
      <c r="E46" s="317"/>
      <c r="F46" s="317"/>
      <c r="K46" s="4"/>
      <c r="L46" s="4"/>
      <c r="M46" s="4"/>
      <c r="N46" s="4"/>
      <c r="O46" s="4"/>
      <c r="P46" s="4"/>
      <c r="Q46" s="4"/>
      <c r="R46" s="4"/>
      <c r="S46" s="4"/>
      <c r="T46" s="4"/>
      <c r="U46" s="4"/>
    </row>
    <row r="47" spans="1:21" ht="15">
      <c r="A47" s="332" t="s">
        <v>374</v>
      </c>
      <c r="B47" s="333"/>
      <c r="C47" s="333"/>
      <c r="D47" s="333"/>
      <c r="E47" s="333"/>
      <c r="F47" s="333"/>
      <c r="K47" s="4"/>
      <c r="L47" s="4"/>
      <c r="M47" s="4"/>
      <c r="N47" s="4"/>
      <c r="O47" s="4"/>
      <c r="P47" s="4"/>
      <c r="Q47" s="4"/>
      <c r="R47" s="4"/>
      <c r="S47" s="4"/>
      <c r="T47" s="4"/>
      <c r="U47" s="4"/>
    </row>
    <row r="48" spans="1:21" ht="15">
      <c r="A48" s="164"/>
      <c r="B48" s="164"/>
      <c r="C48" s="164"/>
      <c r="D48" s="164"/>
      <c r="E48" s="164"/>
      <c r="F48" s="164"/>
      <c r="K48" s="4" t="s">
        <v>358</v>
      </c>
      <c r="L48" s="296">
        <v>1.74</v>
      </c>
      <c r="M48" s="4"/>
      <c r="N48" s="255" t="s">
        <v>375</v>
      </c>
      <c r="O48" s="253" t="s">
        <v>73</v>
      </c>
      <c r="P48" s="4"/>
      <c r="Q48" s="4"/>
      <c r="R48" s="4"/>
      <c r="S48" s="4"/>
      <c r="T48" s="4"/>
      <c r="U48" s="4" t="s">
        <v>376</v>
      </c>
    </row>
    <row r="49" spans="1:21" ht="15">
      <c r="A49" s="164"/>
      <c r="B49" s="164"/>
      <c r="C49" s="164"/>
      <c r="D49" s="164"/>
      <c r="E49" s="164"/>
      <c r="F49" s="164"/>
      <c r="K49" s="4"/>
      <c r="L49" s="4"/>
      <c r="M49" s="263" t="s">
        <v>377</v>
      </c>
      <c r="N49" s="318">
        <v>0.0346</v>
      </c>
      <c r="O49" s="302">
        <f>N44</f>
        <v>9.2728</v>
      </c>
      <c r="P49" s="4"/>
      <c r="Q49" s="319">
        <f>N44+O44</f>
        <v>21.708</v>
      </c>
      <c r="R49" s="303">
        <f>Q49/2</f>
        <v>10.854</v>
      </c>
      <c r="S49" s="4"/>
      <c r="T49" s="4"/>
      <c r="U49" s="4"/>
    </row>
    <row r="50" spans="1:21" ht="15">
      <c r="A50" s="315"/>
      <c r="B50" s="164"/>
      <c r="C50" s="164"/>
      <c r="D50" s="164"/>
      <c r="E50" s="164"/>
      <c r="F50" s="164"/>
      <c r="K50" s="4"/>
      <c r="L50" s="4"/>
      <c r="M50" s="301" t="s">
        <v>78</v>
      </c>
      <c r="N50" s="318">
        <v>0.0464</v>
      </c>
      <c r="O50" s="302">
        <f>O44</f>
        <v>12.435199999999998</v>
      </c>
      <c r="P50" s="4"/>
      <c r="Q50" s="4"/>
      <c r="R50" s="4"/>
      <c r="S50" s="4"/>
      <c r="T50" s="4"/>
      <c r="U50" s="4"/>
    </row>
    <row r="51" spans="11:21" ht="15">
      <c r="K51" s="4"/>
      <c r="L51" s="4"/>
      <c r="M51" s="263" t="s">
        <v>378</v>
      </c>
      <c r="N51" s="318">
        <v>0.1233</v>
      </c>
      <c r="O51" s="302">
        <f>P44</f>
        <v>33.0444</v>
      </c>
      <c r="P51" s="4"/>
      <c r="Q51" s="255" t="s">
        <v>379</v>
      </c>
      <c r="R51" s="4"/>
      <c r="S51" s="4"/>
      <c r="T51" s="4"/>
      <c r="U51" s="4"/>
    </row>
    <row r="52" spans="11:21" ht="15">
      <c r="K52" s="4"/>
      <c r="L52" s="4"/>
      <c r="M52" s="263"/>
      <c r="N52" s="318"/>
      <c r="O52" s="302"/>
      <c r="P52" s="4"/>
      <c r="Q52" s="255"/>
      <c r="R52" s="4"/>
      <c r="S52" s="4"/>
      <c r="T52" s="4"/>
      <c r="U52" s="4"/>
    </row>
    <row r="53" spans="11:21" ht="15">
      <c r="K53" s="4"/>
      <c r="L53" s="4"/>
      <c r="M53" s="4"/>
      <c r="N53" s="4"/>
      <c r="O53" s="4"/>
      <c r="P53" s="4"/>
      <c r="Q53" s="4"/>
      <c r="R53" s="4"/>
      <c r="S53" s="4"/>
      <c r="T53" s="4"/>
      <c r="U53" s="4"/>
    </row>
    <row r="54" spans="1:21" ht="15">
      <c r="A54" s="13"/>
      <c r="B54" s="13"/>
      <c r="K54" s="4"/>
      <c r="L54" s="4"/>
      <c r="M54" s="4"/>
      <c r="N54" s="4"/>
      <c r="O54" s="4"/>
      <c r="P54" s="4"/>
      <c r="Q54" s="302"/>
      <c r="R54" s="4"/>
      <c r="S54" s="4"/>
      <c r="T54" s="4"/>
      <c r="U54" s="4"/>
    </row>
    <row r="55" spans="1:2" ht="15">
      <c r="A55" s="13"/>
      <c r="B55" s="13"/>
    </row>
    <row r="56" spans="1:2" ht="15">
      <c r="A56" s="13"/>
      <c r="B56" s="13"/>
    </row>
    <row r="57" spans="1:2" ht="15">
      <c r="A57" s="13"/>
      <c r="B57" s="13"/>
    </row>
    <row r="58" spans="1:2" ht="15">
      <c r="A58" s="13"/>
      <c r="B58" s="13"/>
    </row>
    <row r="60" spans="1:2" ht="15">
      <c r="A60" s="13"/>
      <c r="B60" s="13"/>
    </row>
  </sheetData>
  <sheetProtection/>
  <mergeCells count="7">
    <mergeCell ref="A21:B21"/>
    <mergeCell ref="A1:F1"/>
    <mergeCell ref="A3:F3"/>
    <mergeCell ref="A6:A7"/>
    <mergeCell ref="B6:B7"/>
    <mergeCell ref="C6:D6"/>
    <mergeCell ref="E6:F6"/>
  </mergeCells>
  <printOptions/>
  <pageMargins left="0.7" right="0.7" top="0.75" bottom="0.75" header="0.3" footer="0.3"/>
  <pageSetup fitToHeight="1" fitToWidth="1" horizontalDpi="600" verticalDpi="600" orientation="portrait" scale="92" r:id="rId1"/>
  <headerFooter alignWithMargins="0">
    <oddFooter>&amp;C60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45"/>
  <sheetViews>
    <sheetView zoomScaleSheetLayoutView="100" zoomScalePageLayoutView="0" workbookViewId="0" topLeftCell="A1">
      <selection activeCell="I19" sqref="I19"/>
    </sheetView>
  </sheetViews>
  <sheetFormatPr defaultColWidth="9.140625" defaultRowHeight="15.75" customHeight="1"/>
  <cols>
    <col min="1" max="1" width="19.28125" style="5" customWidth="1"/>
    <col min="2" max="7" width="11.7109375" style="5" customWidth="1"/>
    <col min="8" max="8" width="9.140625" style="5" customWidth="1"/>
    <col min="9" max="9" width="0" style="5" hidden="1" customWidth="1"/>
    <col min="10" max="10" width="10.421875" style="5" hidden="1" customWidth="1"/>
    <col min="11" max="11" width="0" style="5" hidden="1" customWidth="1"/>
    <col min="12" max="16384" width="9.140625" style="5" customWidth="1"/>
  </cols>
  <sheetData>
    <row r="1" spans="1:7" ht="15.75" customHeight="1">
      <c r="A1" s="390" t="s">
        <v>194</v>
      </c>
      <c r="B1" s="390"/>
      <c r="C1" s="390"/>
      <c r="D1" s="390"/>
      <c r="E1" s="390"/>
      <c r="F1" s="390"/>
      <c r="G1" s="390"/>
    </row>
    <row r="2" spans="1:7" ht="15.75" customHeight="1">
      <c r="A2" s="57"/>
      <c r="B2" s="57"/>
      <c r="C2" s="57"/>
      <c r="D2" s="57"/>
      <c r="E2" s="57"/>
      <c r="F2" s="57"/>
      <c r="G2" s="57"/>
    </row>
    <row r="3" spans="1:7" ht="15.75" customHeight="1">
      <c r="A3" s="400" t="s">
        <v>251</v>
      </c>
      <c r="B3" s="400"/>
      <c r="C3" s="400"/>
      <c r="D3" s="400"/>
      <c r="E3" s="400"/>
      <c r="F3" s="400"/>
      <c r="G3" s="400"/>
    </row>
    <row r="4" spans="1:7" ht="15.75" customHeight="1">
      <c r="A4" s="58"/>
      <c r="B4" s="58"/>
      <c r="C4" s="58"/>
      <c r="D4" s="58"/>
      <c r="E4" s="58"/>
      <c r="F4" s="58"/>
      <c r="G4" s="58"/>
    </row>
    <row r="5" spans="1:7" ht="15.75" customHeight="1" thickBot="1">
      <c r="A5" s="57"/>
      <c r="B5" s="57"/>
      <c r="C5" s="57"/>
      <c r="D5" s="57"/>
      <c r="E5" s="57"/>
      <c r="F5" s="57"/>
      <c r="G5" s="57"/>
    </row>
    <row r="6" spans="1:7" ht="15.75" customHeight="1">
      <c r="A6" s="69"/>
      <c r="B6" s="385" t="s">
        <v>98</v>
      </c>
      <c r="C6" s="385"/>
      <c r="D6" s="385"/>
      <c r="E6" s="385"/>
      <c r="F6" s="385"/>
      <c r="G6" s="398"/>
    </row>
    <row r="7" spans="1:10" ht="15.75" customHeight="1" thickBot="1">
      <c r="A7" s="67" t="s">
        <v>97</v>
      </c>
      <c r="B7" s="56" t="s">
        <v>218</v>
      </c>
      <c r="C7" s="56" t="s">
        <v>48</v>
      </c>
      <c r="D7" s="56" t="s">
        <v>49</v>
      </c>
      <c r="E7" s="56" t="s">
        <v>75</v>
      </c>
      <c r="F7" s="56" t="s">
        <v>40</v>
      </c>
      <c r="G7" s="61" t="s">
        <v>41</v>
      </c>
      <c r="J7" s="113" t="s">
        <v>201</v>
      </c>
    </row>
    <row r="8" spans="1:11" ht="15.75" customHeight="1">
      <c r="A8" s="49" t="s">
        <v>162</v>
      </c>
      <c r="B8" s="70">
        <v>1.3488</v>
      </c>
      <c r="C8" s="70">
        <v>0.00014</v>
      </c>
      <c r="D8" s="70">
        <v>0.0146</v>
      </c>
      <c r="E8" s="70">
        <v>0</v>
      </c>
      <c r="F8" s="70">
        <v>5E-05</v>
      </c>
      <c r="G8" s="71">
        <v>5E-05</v>
      </c>
      <c r="J8" s="5" t="s">
        <v>202</v>
      </c>
      <c r="K8" s="5" t="s">
        <v>203</v>
      </c>
    </row>
    <row r="9" spans="1:11" ht="15.75" customHeight="1">
      <c r="A9" s="50" t="s">
        <v>163</v>
      </c>
      <c r="B9" s="59">
        <v>0.0722</v>
      </c>
      <c r="C9" s="59">
        <v>0.6563</v>
      </c>
      <c r="D9" s="59">
        <v>0.5513</v>
      </c>
      <c r="E9" s="59">
        <v>0.00394</v>
      </c>
      <c r="F9" s="59">
        <v>0.0499</v>
      </c>
      <c r="G9" s="62">
        <v>0.0499</v>
      </c>
      <c r="J9" s="114">
        <v>8144253</v>
      </c>
      <c r="K9" s="115">
        <v>5134421</v>
      </c>
    </row>
    <row r="10" spans="1:11" ht="15.75" customHeight="1">
      <c r="A10" s="50" t="s">
        <v>164</v>
      </c>
      <c r="B10" s="59">
        <v>0.5191</v>
      </c>
      <c r="C10" s="59">
        <v>3.3557</v>
      </c>
      <c r="D10" s="59">
        <v>7.0848</v>
      </c>
      <c r="E10" s="59">
        <v>0.0233</v>
      </c>
      <c r="F10" s="59">
        <v>1.6698</v>
      </c>
      <c r="G10" s="62">
        <v>0.4625</v>
      </c>
      <c r="J10" s="114">
        <v>3648625</v>
      </c>
      <c r="K10" s="115">
        <v>2300220</v>
      </c>
    </row>
    <row r="11" spans="1:11" ht="15.75" customHeight="1">
      <c r="A11" s="53" t="s">
        <v>455</v>
      </c>
      <c r="B11" s="174">
        <f>'TRU calcs'!F53</f>
        <v>2.0694791182568313</v>
      </c>
      <c r="C11" s="174">
        <f>'TRU calcs'!D53</f>
        <v>0.1969524906028085</v>
      </c>
      <c r="D11" s="174">
        <f>'TRU calcs'!E53</f>
        <v>2.2242436160746966</v>
      </c>
      <c r="E11" s="174">
        <v>0</v>
      </c>
      <c r="F11" s="174">
        <f>'TRU calcs'!G53</f>
        <v>0.4940558968801064</v>
      </c>
      <c r="G11" s="175">
        <f>'TRU calcs'!H53</f>
        <v>0.4644125430673</v>
      </c>
      <c r="J11" s="114"/>
      <c r="K11" s="115"/>
    </row>
    <row r="12" spans="1:11" ht="15.75" customHeight="1">
      <c r="A12" s="248" t="s">
        <v>109</v>
      </c>
      <c r="B12" s="176">
        <f aca="true" t="shared" si="0" ref="B12:G12">SUM(B8:B11)</f>
        <v>4.009579118256831</v>
      </c>
      <c r="C12" s="176">
        <f t="shared" si="0"/>
        <v>4.209092490602809</v>
      </c>
      <c r="D12" s="176">
        <f t="shared" si="0"/>
        <v>9.874943616074697</v>
      </c>
      <c r="E12" s="176">
        <f t="shared" si="0"/>
        <v>0.02724</v>
      </c>
      <c r="F12" s="176">
        <f t="shared" si="0"/>
        <v>2.2138058968801064</v>
      </c>
      <c r="G12" s="64">
        <f t="shared" si="0"/>
        <v>0.9768625430673001</v>
      </c>
      <c r="J12" s="115">
        <v>2345545</v>
      </c>
      <c r="K12" s="115">
        <v>1478713</v>
      </c>
    </row>
    <row r="13" spans="1:11" ht="15.75" customHeight="1">
      <c r="A13" s="50" t="s">
        <v>103</v>
      </c>
      <c r="B13" s="41">
        <v>55</v>
      </c>
      <c r="C13" s="41">
        <v>55</v>
      </c>
      <c r="D13" s="41">
        <v>550</v>
      </c>
      <c r="E13" s="41">
        <v>150</v>
      </c>
      <c r="F13" s="41">
        <v>150</v>
      </c>
      <c r="G13" s="65">
        <v>55</v>
      </c>
      <c r="I13" s="5" t="s">
        <v>73</v>
      </c>
      <c r="J13" s="115">
        <f>SUM(J9:J12)</f>
        <v>14138423</v>
      </c>
      <c r="K13" s="115">
        <f>SUM(K9:K12)</f>
        <v>8913354</v>
      </c>
    </row>
    <row r="14" spans="1:7" ht="15.75" customHeight="1" thickBot="1">
      <c r="A14" s="73" t="s">
        <v>108</v>
      </c>
      <c r="B14" s="130" t="s">
        <v>249</v>
      </c>
      <c r="C14" s="56" t="s">
        <v>249</v>
      </c>
      <c r="D14" s="56" t="s">
        <v>249</v>
      </c>
      <c r="E14" s="56" t="s">
        <v>249</v>
      </c>
      <c r="F14" s="56" t="s">
        <v>249</v>
      </c>
      <c r="G14" s="61" t="s">
        <v>249</v>
      </c>
    </row>
    <row r="36" ht="15.75" customHeight="1">
      <c r="A36" s="13" t="s">
        <v>308</v>
      </c>
    </row>
    <row r="37" ht="15.75" customHeight="1">
      <c r="A37" s="13"/>
    </row>
    <row r="38" spans="1:7" ht="15.75" customHeight="1">
      <c r="A38" s="399" t="s">
        <v>312</v>
      </c>
      <c r="B38" s="231"/>
      <c r="C38" s="231"/>
      <c r="D38" s="231"/>
      <c r="E38" s="231"/>
      <c r="F38" s="231"/>
      <c r="G38" s="231"/>
    </row>
    <row r="39" ht="15.75" customHeight="1">
      <c r="A39" s="13"/>
    </row>
    <row r="40" ht="15.75" customHeight="1">
      <c r="A40" s="13" t="s">
        <v>313</v>
      </c>
    </row>
    <row r="41" ht="15.75" customHeight="1">
      <c r="A41" s="13"/>
    </row>
    <row r="42" ht="15.75" customHeight="1">
      <c r="A42" s="13" t="s">
        <v>314</v>
      </c>
    </row>
    <row r="43" ht="15.75" customHeight="1">
      <c r="A43" s="13"/>
    </row>
    <row r="44" ht="15.75" customHeight="1">
      <c r="A44" s="13" t="s">
        <v>457</v>
      </c>
    </row>
    <row r="45" ht="15.75" customHeight="1">
      <c r="A45" s="13"/>
    </row>
  </sheetData>
  <sheetProtection/>
  <mergeCells count="4">
    <mergeCell ref="A1:G1"/>
    <mergeCell ref="A3:G3"/>
    <mergeCell ref="B6:G6"/>
    <mergeCell ref="A38:G38"/>
  </mergeCells>
  <printOptions horizontalCentered="1"/>
  <pageMargins left="0.7" right="0.7" top="0.75" bottom="0.75" header="0.3" footer="0.3"/>
  <pageSetup fitToHeight="1" fitToWidth="1" horizontalDpi="1200" verticalDpi="1200" orientation="portrait" r:id="rId1"/>
  <headerFooter alignWithMargins="0">
    <oddFooter>&amp;C59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I19" sqref="I19"/>
    </sheetView>
  </sheetViews>
  <sheetFormatPr defaultColWidth="9.140625" defaultRowHeight="15"/>
  <cols>
    <col min="1" max="1" width="1.7109375" style="0" customWidth="1"/>
    <col min="2" max="2" width="24.00390625" style="0" customWidth="1"/>
    <col min="9" max="9" width="0" style="0" hidden="1" customWidth="1"/>
    <col min="10" max="10" width="9.140625" style="0" hidden="1" customWidth="1"/>
    <col min="11" max="11" width="0" style="0" hidden="1" customWidth="1"/>
    <col min="12" max="13" width="9.140625" style="0" hidden="1" customWidth="1"/>
    <col min="14" max="17" width="0" style="0" hidden="1" customWidth="1"/>
  </cols>
  <sheetData>
    <row r="1" spans="1:6" ht="15.75">
      <c r="A1" s="390" t="s">
        <v>204</v>
      </c>
      <c r="B1" s="390"/>
      <c r="C1" s="390"/>
      <c r="D1" s="390"/>
      <c r="E1" s="390"/>
      <c r="F1" s="390"/>
    </row>
    <row r="3" spans="1:10" ht="18">
      <c r="A3" s="400" t="s">
        <v>381</v>
      </c>
      <c r="B3" s="400"/>
      <c r="C3" s="400"/>
      <c r="D3" s="400"/>
      <c r="E3" s="400"/>
      <c r="F3" s="400"/>
      <c r="J3" t="s">
        <v>382</v>
      </c>
    </row>
    <row r="4" ht="15">
      <c r="J4" s="320" t="s">
        <v>399</v>
      </c>
    </row>
    <row r="5" ht="15.75" thickBot="1">
      <c r="J5" t="s">
        <v>383</v>
      </c>
    </row>
    <row r="6" spans="1:14" ht="15">
      <c r="A6" s="321"/>
      <c r="B6" s="322"/>
      <c r="C6" s="405" t="s">
        <v>159</v>
      </c>
      <c r="D6" s="373"/>
      <c r="E6" s="373"/>
      <c r="F6" s="374"/>
      <c r="J6" t="s">
        <v>384</v>
      </c>
      <c r="K6">
        <v>830</v>
      </c>
      <c r="L6" t="s">
        <v>385</v>
      </c>
      <c r="M6">
        <f>K6*0.3048</f>
        <v>252.984</v>
      </c>
      <c r="N6" t="s">
        <v>386</v>
      </c>
    </row>
    <row r="7" spans="1:6" ht="15.75" thickBot="1">
      <c r="A7" s="416" t="s">
        <v>387</v>
      </c>
      <c r="B7" s="417"/>
      <c r="C7" s="56" t="s">
        <v>48</v>
      </c>
      <c r="D7" s="56" t="s">
        <v>49</v>
      </c>
      <c r="E7" s="56" t="s">
        <v>40</v>
      </c>
      <c r="F7" s="61" t="s">
        <v>41</v>
      </c>
    </row>
    <row r="8" spans="1:10" ht="15.75">
      <c r="A8" s="49" t="s">
        <v>162</v>
      </c>
      <c r="B8" s="323"/>
      <c r="C8" s="70">
        <f>'Tb 10 Ops'!C8</f>
        <v>0.00014</v>
      </c>
      <c r="D8" s="70">
        <f>'Tb 10 Ops'!D8</f>
        <v>0.0146</v>
      </c>
      <c r="E8" s="70">
        <f>'Tb 10 Ops'!F8</f>
        <v>5E-05</v>
      </c>
      <c r="F8" s="71">
        <f>'Tb 10 Ops'!G8</f>
        <v>5E-05</v>
      </c>
      <c r="J8" s="1" t="s">
        <v>388</v>
      </c>
    </row>
    <row r="9" spans="1:13" ht="15.75">
      <c r="A9" s="50" t="s">
        <v>163</v>
      </c>
      <c r="B9" s="324"/>
      <c r="C9" s="59">
        <f>'Tb 10 Ops'!C9</f>
        <v>0.6563</v>
      </c>
      <c r="D9" s="59">
        <f>'Tb 10 Ops'!D9</f>
        <v>0.5513</v>
      </c>
      <c r="E9" s="59">
        <f>'Tb 10 Ops'!F9</f>
        <v>0.0499</v>
      </c>
      <c r="F9" s="62">
        <f>'Tb 10 Ops'!G9</f>
        <v>0.0499</v>
      </c>
      <c r="K9" t="s">
        <v>389</v>
      </c>
      <c r="M9" t="s">
        <v>390</v>
      </c>
    </row>
    <row r="10" spans="1:16" ht="15.75">
      <c r="A10" s="50" t="s">
        <v>391</v>
      </c>
      <c r="B10" s="324"/>
      <c r="C10" s="59">
        <f>'Tb 10 Ops'!C10/10</f>
        <v>0.33557000000000003</v>
      </c>
      <c r="D10" s="59">
        <f>'Tb 10 Ops'!D10/10</f>
        <v>0.70848</v>
      </c>
      <c r="E10" s="59">
        <f>'Tb 10 Ops'!F10/10</f>
        <v>0.16698</v>
      </c>
      <c r="F10" s="62">
        <f>'Tb 10 Ops'!G10/10/10</f>
        <v>0.004625</v>
      </c>
      <c r="J10" s="133"/>
      <c r="K10" s="133"/>
      <c r="L10" s="133"/>
      <c r="M10" s="133"/>
      <c r="N10" s="133"/>
      <c r="O10" s="133"/>
      <c r="P10" s="133"/>
    </row>
    <row r="11" spans="1:16" ht="15.75">
      <c r="A11" s="50" t="s">
        <v>456</v>
      </c>
      <c r="B11" s="358"/>
      <c r="C11" s="174">
        <f>'Tb 10 Ops'!C11</f>
        <v>0.1969524906028085</v>
      </c>
      <c r="D11" s="174">
        <f>'Tb 10 Ops'!D11</f>
        <v>2.2242436160746966</v>
      </c>
      <c r="E11" s="174">
        <f>'Tb 10 Ops'!F11</f>
        <v>0.4940558968801064</v>
      </c>
      <c r="F11" s="175">
        <f>'Tb 10 Ops'!G11</f>
        <v>0.4644125430673</v>
      </c>
      <c r="J11" s="133"/>
      <c r="K11" s="133"/>
      <c r="L11" s="133"/>
      <c r="M11" s="133"/>
      <c r="N11" s="133"/>
      <c r="O11" s="133"/>
      <c r="P11" s="133"/>
    </row>
    <row r="12" spans="1:16" ht="15">
      <c r="A12" s="63" t="s">
        <v>109</v>
      </c>
      <c r="B12" s="340"/>
      <c r="C12" s="176">
        <f>SUM(C8:C11)</f>
        <v>1.1889624906028087</v>
      </c>
      <c r="D12" s="176">
        <f>SUM(D8:D11)</f>
        <v>3.4986236160746964</v>
      </c>
      <c r="E12" s="176">
        <f>SUM(E8:E11)</f>
        <v>0.7109858968801064</v>
      </c>
      <c r="F12" s="64">
        <f>SUM(F8:F11)</f>
        <v>0.5189875430673</v>
      </c>
      <c r="J12" s="325" t="s">
        <v>38</v>
      </c>
      <c r="K12" s="325">
        <v>200</v>
      </c>
      <c r="L12" s="325">
        <v>500</v>
      </c>
      <c r="M12" s="326">
        <f>M6</f>
        <v>252.984</v>
      </c>
      <c r="N12" s="326"/>
      <c r="O12" s="133"/>
      <c r="P12" s="133"/>
    </row>
    <row r="13" spans="1:16" ht="15.75">
      <c r="A13" s="63" t="s">
        <v>392</v>
      </c>
      <c r="B13" s="342"/>
      <c r="C13" s="343">
        <v>170</v>
      </c>
      <c r="D13" s="343">
        <v>1232</v>
      </c>
      <c r="E13" s="343">
        <v>2</v>
      </c>
      <c r="F13" s="344">
        <v>2</v>
      </c>
      <c r="J13" s="133" t="s">
        <v>393</v>
      </c>
      <c r="K13" s="133">
        <f>'[5]Tb  9'!L11</f>
        <v>170</v>
      </c>
      <c r="L13" s="133">
        <f>'[5]Tb  9'!M11</f>
        <v>270</v>
      </c>
      <c r="M13" s="327">
        <f>FORECAST(M$12,K13:L13,K$12:L$12)</f>
        <v>187.66133333333335</v>
      </c>
      <c r="N13" s="327"/>
      <c r="O13" s="133" t="s">
        <v>394</v>
      </c>
      <c r="P13" s="133"/>
    </row>
    <row r="14" spans="1:16" ht="15.75" thickBot="1">
      <c r="A14" s="73" t="s">
        <v>108</v>
      </c>
      <c r="B14" s="328"/>
      <c r="C14" s="329" t="s">
        <v>249</v>
      </c>
      <c r="D14" s="329" t="s">
        <v>249</v>
      </c>
      <c r="E14" s="329" t="s">
        <v>249</v>
      </c>
      <c r="F14" s="330" t="s">
        <v>249</v>
      </c>
      <c r="J14" s="133" t="s">
        <v>49</v>
      </c>
      <c r="K14" s="133">
        <f>'[5]Tb  9'!L12</f>
        <v>972</v>
      </c>
      <c r="L14" s="133">
        <f>'[5]Tb  9'!M12</f>
        <v>1746</v>
      </c>
      <c r="M14" s="327">
        <f>FORECAST(M$12,K14:L14,K$12:L$12)</f>
        <v>1108.69872</v>
      </c>
      <c r="N14" s="327"/>
      <c r="O14" s="133" t="s">
        <v>394</v>
      </c>
      <c r="P14" s="133"/>
    </row>
    <row r="15" spans="10:16" ht="15">
      <c r="J15" s="133" t="s">
        <v>40</v>
      </c>
      <c r="K15" s="133">
        <v>26</v>
      </c>
      <c r="L15" s="133">
        <v>55</v>
      </c>
      <c r="M15" s="327">
        <f>FORECAST(M$12,K15:L15,K$12:L$12)</f>
        <v>31.121786666666665</v>
      </c>
      <c r="N15" s="327"/>
      <c r="O15" s="133" t="s">
        <v>394</v>
      </c>
      <c r="P15" s="133"/>
    </row>
    <row r="16" spans="10:16" ht="15">
      <c r="J16" s="133" t="s">
        <v>41</v>
      </c>
      <c r="K16" s="133">
        <v>9</v>
      </c>
      <c r="L16" s="133">
        <v>29</v>
      </c>
      <c r="M16" s="327">
        <f>FORECAST(M$12,K16:L16,K$12:L$12)</f>
        <v>12.532266666666668</v>
      </c>
      <c r="N16" s="327"/>
      <c r="O16" s="133" t="s">
        <v>394</v>
      </c>
      <c r="P16" s="133"/>
    </row>
    <row r="32" spans="1:6" ht="21.75" customHeight="1">
      <c r="A32" s="240">
        <v>1</v>
      </c>
      <c r="B32" s="418" t="s">
        <v>408</v>
      </c>
      <c r="C32" s="418"/>
      <c r="D32" s="418"/>
      <c r="E32" s="418"/>
      <c r="F32" s="418"/>
    </row>
    <row r="33" spans="1:6" ht="15">
      <c r="A33" s="240"/>
      <c r="B33" s="13"/>
      <c r="C33" s="13"/>
      <c r="D33" s="13"/>
      <c r="E33" s="13"/>
      <c r="F33" s="13"/>
    </row>
    <row r="34" spans="1:6" ht="24.75" customHeight="1">
      <c r="A34" s="240">
        <v>2</v>
      </c>
      <c r="B34" s="415" t="s">
        <v>395</v>
      </c>
      <c r="C34" s="415"/>
      <c r="D34" s="415"/>
      <c r="E34" s="415"/>
      <c r="F34" s="415"/>
    </row>
    <row r="35" spans="1:6" ht="15">
      <c r="A35" s="240"/>
      <c r="B35" s="13"/>
      <c r="C35" s="13"/>
      <c r="D35" s="13"/>
      <c r="E35" s="13"/>
      <c r="F35" s="13"/>
    </row>
    <row r="36" spans="1:6" ht="15">
      <c r="A36" s="240">
        <v>3</v>
      </c>
      <c r="B36" s="13" t="s">
        <v>396</v>
      </c>
      <c r="C36" s="13"/>
      <c r="D36" s="13"/>
      <c r="E36" s="13"/>
      <c r="F36" s="13"/>
    </row>
    <row r="37" spans="1:6" ht="15">
      <c r="A37" s="240"/>
      <c r="B37" s="13"/>
      <c r="C37" s="13"/>
      <c r="D37" s="13"/>
      <c r="E37" s="13"/>
      <c r="F37" s="13"/>
    </row>
    <row r="38" spans="1:6" ht="37.5" customHeight="1">
      <c r="A38" s="240">
        <v>4</v>
      </c>
      <c r="B38" s="418" t="s">
        <v>397</v>
      </c>
      <c r="C38" s="418"/>
      <c r="D38" s="418"/>
      <c r="E38" s="418"/>
      <c r="F38" s="418"/>
    </row>
    <row r="39" spans="1:6" ht="15">
      <c r="A39" s="240"/>
      <c r="B39" s="13"/>
      <c r="C39" s="13"/>
      <c r="D39" s="13"/>
      <c r="E39" s="13"/>
      <c r="F39" s="13"/>
    </row>
    <row r="40" spans="1:6" ht="29.25" customHeight="1">
      <c r="A40" s="240">
        <v>5</v>
      </c>
      <c r="B40" s="414" t="s">
        <v>409</v>
      </c>
      <c r="C40" s="414"/>
      <c r="D40" s="414"/>
      <c r="E40" s="414"/>
      <c r="F40" s="414"/>
    </row>
    <row r="42" spans="1:2" ht="15">
      <c r="A42" s="240">
        <v>6</v>
      </c>
      <c r="B42" s="13" t="s">
        <v>458</v>
      </c>
    </row>
  </sheetData>
  <sheetProtection/>
  <mergeCells count="8">
    <mergeCell ref="B40:F40"/>
    <mergeCell ref="B34:F34"/>
    <mergeCell ref="A1:F1"/>
    <mergeCell ref="A3:F3"/>
    <mergeCell ref="C6:F6"/>
    <mergeCell ref="A7:B7"/>
    <mergeCell ref="B32:F32"/>
    <mergeCell ref="B38:F38"/>
  </mergeCells>
  <printOptions horizontalCentered="1"/>
  <pageMargins left="0.7" right="0.7" top="0.75" bottom="0.75" header="0.3" footer="0.3"/>
  <pageSetup fitToHeight="1" fitToWidth="1" horizontalDpi="600" verticalDpi="600" orientation="portrait" r:id="rId1"/>
  <headerFooter alignWithMargins="0">
    <oddFooter>&amp;C60</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44"/>
  <sheetViews>
    <sheetView zoomScalePageLayoutView="90" workbookViewId="0" topLeftCell="A1">
      <selection activeCell="I19" sqref="I19"/>
    </sheetView>
  </sheetViews>
  <sheetFormatPr defaultColWidth="9.140625" defaultRowHeight="15.75" customHeight="1"/>
  <cols>
    <col min="1" max="1" width="22.421875" style="5" customWidth="1"/>
    <col min="2" max="7" width="11.7109375" style="5" customWidth="1"/>
    <col min="8" max="16384" width="9.140625" style="5" customWidth="1"/>
  </cols>
  <sheetData>
    <row r="1" spans="1:7" s="57" customFormat="1" ht="15.75" customHeight="1">
      <c r="A1" s="390" t="s">
        <v>223</v>
      </c>
      <c r="B1" s="390"/>
      <c r="C1" s="390"/>
      <c r="D1" s="390"/>
      <c r="E1" s="390"/>
      <c r="F1" s="390"/>
      <c r="G1" s="390"/>
    </row>
    <row r="2" s="57" customFormat="1" ht="15.75" customHeight="1"/>
    <row r="3" spans="1:7" s="57" customFormat="1" ht="15.75" customHeight="1">
      <c r="A3" s="400" t="s">
        <v>299</v>
      </c>
      <c r="B3" s="400"/>
      <c r="C3" s="400"/>
      <c r="D3" s="400"/>
      <c r="E3" s="400"/>
      <c r="F3" s="400"/>
      <c r="G3" s="400"/>
    </row>
    <row r="4" spans="1:7" s="57" customFormat="1" ht="15.75" customHeight="1">
      <c r="A4" s="58"/>
      <c r="B4" s="58"/>
      <c r="C4" s="58"/>
      <c r="D4" s="58"/>
      <c r="E4" s="58"/>
      <c r="F4" s="58"/>
      <c r="G4" s="58"/>
    </row>
    <row r="5" s="57" customFormat="1" ht="15.75" customHeight="1" thickBot="1"/>
    <row r="6" spans="1:7" s="32" customFormat="1" ht="15.75" customHeight="1">
      <c r="A6" s="69"/>
      <c r="B6" s="385" t="s">
        <v>125</v>
      </c>
      <c r="C6" s="385"/>
      <c r="D6" s="385"/>
      <c r="E6" s="385"/>
      <c r="F6" s="385"/>
      <c r="G6" s="398"/>
    </row>
    <row r="7" spans="1:7" s="32" customFormat="1" ht="15.75" customHeight="1" thickBot="1">
      <c r="A7" s="67" t="s">
        <v>76</v>
      </c>
      <c r="B7" s="56" t="s">
        <v>112</v>
      </c>
      <c r="C7" s="56" t="s">
        <v>165</v>
      </c>
      <c r="D7" s="56" t="s">
        <v>166</v>
      </c>
      <c r="E7" s="56" t="s">
        <v>167</v>
      </c>
      <c r="F7" s="56" t="s">
        <v>168</v>
      </c>
      <c r="G7" s="61" t="s">
        <v>169</v>
      </c>
    </row>
    <row r="8" spans="1:7" s="32" customFormat="1" ht="15.75" customHeight="1">
      <c r="A8" s="49" t="s">
        <v>162</v>
      </c>
      <c r="B8" s="75">
        <v>0</v>
      </c>
      <c r="C8" s="75">
        <v>0.00352</v>
      </c>
      <c r="D8" s="75">
        <v>0.00352</v>
      </c>
      <c r="E8" s="75">
        <v>1E-05</v>
      </c>
      <c r="F8" s="75">
        <v>0</v>
      </c>
      <c r="G8" s="76">
        <v>0.00376</v>
      </c>
    </row>
    <row r="9" spans="1:7" s="32" customFormat="1" ht="15.75" customHeight="1">
      <c r="A9" s="50" t="s">
        <v>163</v>
      </c>
      <c r="B9" s="149">
        <v>0</v>
      </c>
      <c r="C9" s="149">
        <v>582.5098</v>
      </c>
      <c r="D9" s="149">
        <f>C9</f>
        <v>582.5098</v>
      </c>
      <c r="E9" s="149">
        <v>0.0212</v>
      </c>
      <c r="F9" s="149">
        <v>0.00625</v>
      </c>
      <c r="G9" s="150">
        <v>584.9021</v>
      </c>
    </row>
    <row r="10" spans="1:7" s="32" customFormat="1" ht="15.75" customHeight="1">
      <c r="A10" s="50" t="s">
        <v>178</v>
      </c>
      <c r="B10" s="149">
        <v>0</v>
      </c>
      <c r="C10" s="149">
        <v>313.2747</v>
      </c>
      <c r="D10" s="149">
        <v>313.2747</v>
      </c>
      <c r="E10" s="149">
        <v>0.0164</v>
      </c>
      <c r="F10" s="149">
        <v>0</v>
      </c>
      <c r="G10" s="150">
        <v>313.6845</v>
      </c>
    </row>
    <row r="11" spans="1:7" s="32" customFormat="1" ht="15.75" customHeight="1">
      <c r="A11" s="50" t="s">
        <v>179</v>
      </c>
      <c r="B11" s="149">
        <v>13.233</v>
      </c>
      <c r="C11" s="149">
        <v>0</v>
      </c>
      <c r="D11" s="149">
        <v>13.233</v>
      </c>
      <c r="E11" s="149">
        <v>0.7821</v>
      </c>
      <c r="F11" s="149">
        <v>0</v>
      </c>
      <c r="G11" s="150">
        <v>32.7842</v>
      </c>
    </row>
    <row r="12" spans="1:7" s="32" customFormat="1" ht="15.75" customHeight="1">
      <c r="A12" s="50" t="s">
        <v>220</v>
      </c>
      <c r="B12" s="149">
        <v>4.3381</v>
      </c>
      <c r="C12" s="149">
        <v>56.7295</v>
      </c>
      <c r="D12" s="149">
        <v>61.0676</v>
      </c>
      <c r="E12" s="149">
        <v>0.4479</v>
      </c>
      <c r="F12" s="149">
        <v>0.011</v>
      </c>
      <c r="G12" s="150">
        <v>75.5447</v>
      </c>
    </row>
    <row r="13" spans="1:10" s="32" customFormat="1" ht="15.75" customHeight="1">
      <c r="A13" s="50" t="s">
        <v>181</v>
      </c>
      <c r="B13" s="74">
        <v>0</v>
      </c>
      <c r="C13" s="74">
        <f>233.8423/I13</f>
        <v>7.794743333333333</v>
      </c>
      <c r="D13" s="74">
        <f>C13</f>
        <v>7.794743333333333</v>
      </c>
      <c r="E13" s="74">
        <f>0.0398/I13</f>
        <v>0.0013266666666666667</v>
      </c>
      <c r="F13" s="74">
        <v>0</v>
      </c>
      <c r="G13" s="207">
        <f>234.8376/I13</f>
        <v>7.827920000000001</v>
      </c>
      <c r="I13" s="32">
        <v>30</v>
      </c>
      <c r="J13" s="32" t="s">
        <v>211</v>
      </c>
    </row>
    <row r="14" spans="1:7" s="32" customFormat="1" ht="15.75" customHeight="1">
      <c r="A14" s="53" t="s">
        <v>459</v>
      </c>
      <c r="B14" s="249">
        <v>0</v>
      </c>
      <c r="C14" s="249">
        <f>'TRU calcs'!L53</f>
        <v>131.252175</v>
      </c>
      <c r="D14" s="249">
        <f>C14</f>
        <v>131.252175</v>
      </c>
      <c r="E14" s="249">
        <v>0</v>
      </c>
      <c r="F14" s="249">
        <v>0</v>
      </c>
      <c r="G14" s="359">
        <f>D14</f>
        <v>131.252175</v>
      </c>
    </row>
    <row r="15" spans="1:7" s="32" customFormat="1" ht="15.75" customHeight="1" thickBot="1">
      <c r="A15" s="248" t="s">
        <v>109</v>
      </c>
      <c r="B15" s="249">
        <f aca="true" t="shared" si="0" ref="B15:G15">SUM(B8:B14)</f>
        <v>17.5711</v>
      </c>
      <c r="C15" s="249">
        <f t="shared" si="0"/>
        <v>1091.5644383333333</v>
      </c>
      <c r="D15" s="249">
        <f t="shared" si="0"/>
        <v>1109.1355383333332</v>
      </c>
      <c r="E15" s="249">
        <f t="shared" si="0"/>
        <v>1.2689366666666668</v>
      </c>
      <c r="F15" s="249">
        <f t="shared" si="0"/>
        <v>0.01725</v>
      </c>
      <c r="G15" s="250">
        <f t="shared" si="0"/>
        <v>1145.9993550000002</v>
      </c>
    </row>
    <row r="16" spans="1:7" s="32" customFormat="1" ht="15.75" customHeight="1">
      <c r="A16" s="419" t="s">
        <v>293</v>
      </c>
      <c r="B16" s="420"/>
      <c r="C16" s="420"/>
      <c r="D16" s="420"/>
      <c r="E16" s="420"/>
      <c r="F16" s="421"/>
      <c r="G16" s="251">
        <v>3000</v>
      </c>
    </row>
    <row r="17" spans="1:7" s="32" customFormat="1" ht="15.75" customHeight="1" thickBot="1">
      <c r="A17" s="422" t="s">
        <v>108</v>
      </c>
      <c r="B17" s="423"/>
      <c r="C17" s="423"/>
      <c r="D17" s="423"/>
      <c r="E17" s="423"/>
      <c r="F17" s="424"/>
      <c r="G17" s="116" t="s">
        <v>249</v>
      </c>
    </row>
    <row r="30" ht="15.75" customHeight="1">
      <c r="A30" s="13" t="s">
        <v>308</v>
      </c>
    </row>
    <row r="32" spans="1:6" ht="15.75" customHeight="1">
      <c r="A32" s="13" t="s">
        <v>315</v>
      </c>
      <c r="B32" s="13"/>
      <c r="C32" s="13"/>
      <c r="D32" s="13"/>
      <c r="E32" s="13"/>
      <c r="F32" s="13"/>
    </row>
    <row r="33" spans="1:6" ht="15.75" customHeight="1">
      <c r="A33" s="13"/>
      <c r="B33" s="13"/>
      <c r="C33" s="13"/>
      <c r="D33" s="13"/>
      <c r="E33" s="13"/>
      <c r="F33" s="13"/>
    </row>
    <row r="34" spans="1:6" ht="15.75" customHeight="1">
      <c r="A34" s="13" t="s">
        <v>316</v>
      </c>
      <c r="B34" s="13"/>
      <c r="C34" s="13"/>
      <c r="D34" s="13"/>
      <c r="E34" s="13"/>
      <c r="F34" s="13"/>
    </row>
    <row r="35" spans="1:6" ht="15.75" customHeight="1">
      <c r="A35" s="13"/>
      <c r="B35" s="13"/>
      <c r="C35" s="13"/>
      <c r="D35" s="13"/>
      <c r="E35" s="13"/>
      <c r="F35" s="13"/>
    </row>
    <row r="36" spans="1:6" ht="15.75" customHeight="1">
      <c r="A36" s="13" t="s">
        <v>317</v>
      </c>
      <c r="B36" s="13"/>
      <c r="C36" s="13"/>
      <c r="D36" s="13"/>
      <c r="E36" s="13"/>
      <c r="F36" s="13"/>
    </row>
    <row r="37" spans="1:6" ht="15.75" customHeight="1">
      <c r="A37" s="13"/>
      <c r="B37" s="13"/>
      <c r="C37" s="13"/>
      <c r="D37" s="13"/>
      <c r="E37" s="13"/>
      <c r="F37" s="13"/>
    </row>
    <row r="38" spans="1:6" ht="15.75" customHeight="1">
      <c r="A38" s="13" t="s">
        <v>318</v>
      </c>
      <c r="B38" s="13"/>
      <c r="C38" s="13"/>
      <c r="D38" s="13"/>
      <c r="E38" s="13"/>
      <c r="F38" s="13"/>
    </row>
    <row r="39" spans="1:6" ht="15.75" customHeight="1">
      <c r="A39" s="13"/>
      <c r="B39" s="13"/>
      <c r="C39" s="13"/>
      <c r="D39" s="13"/>
      <c r="E39" s="13"/>
      <c r="F39" s="13"/>
    </row>
    <row r="40" spans="1:6" ht="15.75" customHeight="1">
      <c r="A40" s="13" t="s">
        <v>319</v>
      </c>
      <c r="B40" s="13"/>
      <c r="C40" s="13"/>
      <c r="D40" s="13"/>
      <c r="E40" s="13"/>
      <c r="F40" s="13"/>
    </row>
    <row r="41" spans="1:6" ht="15.75" customHeight="1">
      <c r="A41" s="13"/>
      <c r="B41" s="13"/>
      <c r="C41" s="13"/>
      <c r="D41" s="13"/>
      <c r="E41" s="13"/>
      <c r="F41" s="13"/>
    </row>
    <row r="42" spans="1:6" ht="15.75" customHeight="1">
      <c r="A42" s="13" t="s">
        <v>320</v>
      </c>
      <c r="B42" s="13"/>
      <c r="C42" s="13"/>
      <c r="D42" s="13"/>
      <c r="E42" s="13"/>
      <c r="F42" s="13"/>
    </row>
    <row r="44" ht="15.75" customHeight="1">
      <c r="A44" s="13" t="s">
        <v>460</v>
      </c>
    </row>
  </sheetData>
  <sheetProtection/>
  <mergeCells count="5">
    <mergeCell ref="A17:F17"/>
    <mergeCell ref="A1:G1"/>
    <mergeCell ref="A3:G3"/>
    <mergeCell ref="B6:G6"/>
    <mergeCell ref="A16:F16"/>
  </mergeCells>
  <printOptions horizontalCentered="1"/>
  <pageMargins left="0.7" right="0.7" top="0.75" bottom="0.75" header="0.3" footer="0.3"/>
  <pageSetup fitToHeight="1" fitToWidth="1" horizontalDpi="1200" verticalDpi="1200" orientation="portrait" scale="98" r:id="rId1"/>
  <headerFooter alignWithMargins="0">
    <oddFooter>&amp;C65</oddFooter>
  </headerFooter>
  <ignoredErrors>
    <ignoredError sqref="D9" formula="1"/>
  </ignoredErrors>
</worksheet>
</file>

<file path=xl/worksheets/sheet14.xml><?xml version="1.0" encoding="utf-8"?>
<worksheet xmlns="http://schemas.openxmlformats.org/spreadsheetml/2006/main" xmlns:r="http://schemas.openxmlformats.org/officeDocument/2006/relationships">
  <dimension ref="A1:O44"/>
  <sheetViews>
    <sheetView view="pageLayout" workbookViewId="0" topLeftCell="A1">
      <selection activeCell="F28" sqref="F28"/>
    </sheetView>
  </sheetViews>
  <sheetFormatPr defaultColWidth="9.140625" defaultRowHeight="15.75" customHeight="1"/>
  <cols>
    <col min="1" max="1" width="22.8515625" style="0" customWidth="1"/>
    <col min="2" max="7" width="10.7109375" style="0" customWidth="1"/>
  </cols>
  <sheetData>
    <row r="1" spans="1:15" ht="15.75" customHeight="1">
      <c r="A1" s="390" t="s">
        <v>223</v>
      </c>
      <c r="B1" s="390"/>
      <c r="C1" s="390"/>
      <c r="D1" s="390"/>
      <c r="E1" s="390"/>
      <c r="F1" s="390"/>
      <c r="G1" s="390"/>
      <c r="H1" s="57"/>
      <c r="I1" s="57"/>
      <c r="J1" s="57"/>
      <c r="K1" s="57"/>
      <c r="L1" s="57"/>
      <c r="M1" s="57"/>
      <c r="N1" s="57"/>
      <c r="O1" s="57"/>
    </row>
    <row r="2" spans="1:15" ht="15.75" customHeight="1">
      <c r="A2" s="57"/>
      <c r="B2" s="57"/>
      <c r="C2" s="57"/>
      <c r="D2" s="57"/>
      <c r="E2" s="57"/>
      <c r="F2" s="57"/>
      <c r="G2" s="57"/>
      <c r="H2" s="57"/>
      <c r="I2" s="57"/>
      <c r="J2" s="57"/>
      <c r="K2" s="57"/>
      <c r="L2" s="57"/>
      <c r="M2" s="57"/>
      <c r="N2" s="57"/>
      <c r="O2" s="57"/>
    </row>
    <row r="3" spans="1:15" ht="15.75" customHeight="1">
      <c r="A3" s="409" t="s">
        <v>292</v>
      </c>
      <c r="B3" s="409"/>
      <c r="C3" s="409"/>
      <c r="D3" s="409"/>
      <c r="E3" s="409"/>
      <c r="F3" s="409"/>
      <c r="G3" s="409"/>
      <c r="H3" s="57"/>
      <c r="I3" s="57"/>
      <c r="J3" s="57"/>
      <c r="K3" s="57"/>
      <c r="L3" s="57"/>
      <c r="M3" s="57"/>
      <c r="N3" s="57"/>
      <c r="O3" s="57"/>
    </row>
    <row r="4" spans="1:15" ht="15.75" customHeight="1">
      <c r="A4" s="58"/>
      <c r="B4" s="58"/>
      <c r="C4" s="58"/>
      <c r="D4" s="58"/>
      <c r="E4" s="58"/>
      <c r="F4" s="58"/>
      <c r="G4" s="58"/>
      <c r="H4" s="57"/>
      <c r="I4" s="57"/>
      <c r="J4" s="57"/>
      <c r="K4" s="57"/>
      <c r="L4" s="57"/>
      <c r="M4" s="57"/>
      <c r="N4" s="57"/>
      <c r="O4" s="57"/>
    </row>
    <row r="5" spans="1:15" ht="15.75" customHeight="1" thickBot="1">
      <c r="A5" s="57"/>
      <c r="B5" s="57"/>
      <c r="C5" s="57"/>
      <c r="D5" s="57"/>
      <c r="E5" s="57"/>
      <c r="F5" s="57"/>
      <c r="G5" s="57"/>
      <c r="H5" s="57"/>
      <c r="I5" s="57"/>
      <c r="J5" s="57"/>
      <c r="K5" s="57"/>
      <c r="L5" s="57"/>
      <c r="M5" s="57"/>
      <c r="N5" s="57"/>
      <c r="O5" s="57"/>
    </row>
    <row r="6" spans="1:15" ht="15.75" customHeight="1">
      <c r="A6" s="69"/>
      <c r="B6" s="385" t="s">
        <v>125</v>
      </c>
      <c r="C6" s="385"/>
      <c r="D6" s="385"/>
      <c r="E6" s="385"/>
      <c r="F6" s="385"/>
      <c r="G6" s="398"/>
      <c r="H6" s="32"/>
      <c r="I6" s="32"/>
      <c r="J6" s="32"/>
      <c r="K6" s="32"/>
      <c r="L6" s="32"/>
      <c r="M6" s="32"/>
      <c r="N6" s="32"/>
      <c r="O6" s="32"/>
    </row>
    <row r="7" spans="1:15" ht="15.75" customHeight="1" thickBot="1">
      <c r="A7" s="67" t="s">
        <v>76</v>
      </c>
      <c r="B7" s="56" t="s">
        <v>112</v>
      </c>
      <c r="C7" s="56" t="s">
        <v>165</v>
      </c>
      <c r="D7" s="56" t="s">
        <v>166</v>
      </c>
      <c r="E7" s="56" t="s">
        <v>167</v>
      </c>
      <c r="F7" s="56" t="s">
        <v>168</v>
      </c>
      <c r="G7" s="61" t="s">
        <v>169</v>
      </c>
      <c r="H7" s="32"/>
      <c r="I7" s="32"/>
      <c r="J7" s="32"/>
      <c r="K7" s="32"/>
      <c r="L7" s="32"/>
      <c r="M7" s="32"/>
      <c r="N7" s="32"/>
      <c r="O7" s="32"/>
    </row>
    <row r="8" spans="1:15" ht="15.75" customHeight="1">
      <c r="A8" s="49" t="s">
        <v>162</v>
      </c>
      <c r="B8" s="75">
        <v>0</v>
      </c>
      <c r="C8" s="75">
        <v>30.2948</v>
      </c>
      <c r="D8" s="75">
        <f>SUM(B8:C8)</f>
        <v>30.2948</v>
      </c>
      <c r="E8" s="75">
        <v>0.00273</v>
      </c>
      <c r="F8" s="75">
        <v>0.00052</v>
      </c>
      <c r="G8" s="76">
        <v>30.5166</v>
      </c>
      <c r="H8" s="32"/>
      <c r="I8" s="32"/>
      <c r="J8" s="32"/>
      <c r="K8" s="32"/>
      <c r="L8" s="32"/>
      <c r="M8" s="32"/>
      <c r="N8" s="32"/>
      <c r="O8" s="32"/>
    </row>
    <row r="9" spans="1:15" ht="15.75" customHeight="1">
      <c r="A9" s="50" t="s">
        <v>163</v>
      </c>
      <c r="B9" s="149">
        <v>0</v>
      </c>
      <c r="C9" s="149">
        <v>1153.9927</v>
      </c>
      <c r="D9" s="149">
        <f>C9</f>
        <v>1153.9927</v>
      </c>
      <c r="E9" s="149">
        <v>0.0391</v>
      </c>
      <c r="F9" s="149">
        <v>0.0137</v>
      </c>
      <c r="G9" s="150">
        <v>1159.0399</v>
      </c>
      <c r="H9" s="32"/>
      <c r="I9" s="32"/>
      <c r="J9" s="32"/>
      <c r="K9" s="32"/>
      <c r="L9" s="32"/>
      <c r="M9" s="32"/>
      <c r="N9" s="32"/>
      <c r="O9" s="32"/>
    </row>
    <row r="10" spans="1:15" ht="15.75" customHeight="1">
      <c r="A10" s="50" t="s">
        <v>178</v>
      </c>
      <c r="B10" s="149">
        <v>0</v>
      </c>
      <c r="C10" s="149">
        <v>839.9389</v>
      </c>
      <c r="D10" s="149">
        <f>SUM(B10:C10)</f>
        <v>839.9389</v>
      </c>
      <c r="E10" s="149">
        <v>0.0681</v>
      </c>
      <c r="F10" s="149">
        <v>0</v>
      </c>
      <c r="G10" s="150">
        <v>841.6424</v>
      </c>
      <c r="H10" s="32"/>
      <c r="I10" s="32"/>
      <c r="J10" s="32"/>
      <c r="K10" s="32"/>
      <c r="L10" s="32"/>
      <c r="M10" s="32"/>
      <c r="N10" s="32"/>
      <c r="O10" s="32"/>
    </row>
    <row r="11" spans="1:15" ht="15.75" customHeight="1">
      <c r="A11" s="50" t="s">
        <v>179</v>
      </c>
      <c r="B11" s="149">
        <v>8.3257</v>
      </c>
      <c r="C11" s="149">
        <v>0</v>
      </c>
      <c r="D11" s="149">
        <v>8.3257</v>
      </c>
      <c r="E11" s="149">
        <v>0.492</v>
      </c>
      <c r="F11" s="149">
        <v>0</v>
      </c>
      <c r="G11" s="150">
        <v>20.6265</v>
      </c>
      <c r="H11" s="32"/>
      <c r="I11" s="32"/>
      <c r="J11" s="32"/>
      <c r="K11" s="32"/>
      <c r="L11" s="32"/>
      <c r="M11" s="32"/>
      <c r="N11" s="32"/>
      <c r="O11" s="32"/>
    </row>
    <row r="12" spans="1:15" ht="15.75" customHeight="1">
      <c r="A12" s="50" t="s">
        <v>220</v>
      </c>
      <c r="B12" s="149">
        <v>3.7745</v>
      </c>
      <c r="C12" s="149">
        <v>70.2284</v>
      </c>
      <c r="D12" s="149">
        <v>74.0029</v>
      </c>
      <c r="E12" s="149">
        <v>0.3906</v>
      </c>
      <c r="F12" s="149">
        <v>0.00903</v>
      </c>
      <c r="G12" s="150">
        <v>86.674</v>
      </c>
      <c r="H12" s="32"/>
      <c r="I12" s="32"/>
      <c r="J12" s="32"/>
      <c r="K12" s="32"/>
      <c r="L12" s="32"/>
      <c r="M12" s="32"/>
      <c r="N12" s="32"/>
      <c r="O12" s="32"/>
    </row>
    <row r="13" spans="1:15" ht="15.75" customHeight="1">
      <c r="A13" s="50" t="s">
        <v>181</v>
      </c>
      <c r="B13" s="74">
        <v>0</v>
      </c>
      <c r="C13" s="74">
        <f>481.5556/I13</f>
        <v>16.051853333333334</v>
      </c>
      <c r="D13" s="74">
        <f>C13</f>
        <v>16.051853333333334</v>
      </c>
      <c r="E13" s="74">
        <f>0.0545/I13</f>
        <v>0.0018166666666666667</v>
      </c>
      <c r="F13" s="74">
        <v>0</v>
      </c>
      <c r="G13" s="207">
        <f>482.9181/I13</f>
        <v>16.097269999999998</v>
      </c>
      <c r="H13" s="32"/>
      <c r="I13" s="32">
        <v>30</v>
      </c>
      <c r="J13" s="32" t="s">
        <v>211</v>
      </c>
      <c r="K13" s="32"/>
      <c r="L13" s="32"/>
      <c r="M13" s="32"/>
      <c r="N13" s="32"/>
      <c r="O13" s="32"/>
    </row>
    <row r="14" spans="1:15" ht="15.75" customHeight="1">
      <c r="A14" s="63" t="s">
        <v>109</v>
      </c>
      <c r="B14" s="74">
        <f aca="true" t="shared" si="0" ref="B14:G14">SUM(B8:B13)</f>
        <v>12.1002</v>
      </c>
      <c r="C14" s="74">
        <f t="shared" si="0"/>
        <v>2110.5066533333334</v>
      </c>
      <c r="D14" s="74">
        <f t="shared" si="0"/>
        <v>2122.6068533333337</v>
      </c>
      <c r="E14" s="74">
        <f t="shared" si="0"/>
        <v>0.9943466666666666</v>
      </c>
      <c r="F14" s="74">
        <f t="shared" si="0"/>
        <v>0.02325</v>
      </c>
      <c r="G14" s="131">
        <f t="shared" si="0"/>
        <v>2154.59667</v>
      </c>
      <c r="H14" s="32"/>
      <c r="I14" s="32"/>
      <c r="J14" s="32"/>
      <c r="K14" s="32"/>
      <c r="L14" s="32"/>
      <c r="M14" s="32"/>
      <c r="N14" s="32"/>
      <c r="O14" s="32"/>
    </row>
    <row r="15" spans="1:15" ht="15.75" customHeight="1">
      <c r="A15" s="50" t="s">
        <v>293</v>
      </c>
      <c r="B15" s="41"/>
      <c r="C15" s="41"/>
      <c r="D15" s="41"/>
      <c r="E15" s="41"/>
      <c r="F15" s="41"/>
      <c r="G15" s="72">
        <v>3000</v>
      </c>
      <c r="H15" s="32"/>
      <c r="I15" s="32"/>
      <c r="J15" s="32"/>
      <c r="K15" s="32"/>
      <c r="L15" s="32"/>
      <c r="M15" s="32"/>
      <c r="N15" s="32"/>
      <c r="O15" s="32"/>
    </row>
    <row r="16" spans="1:15" ht="15.75" customHeight="1" thickBot="1">
      <c r="A16" s="73" t="s">
        <v>108</v>
      </c>
      <c r="B16" s="56"/>
      <c r="C16" s="56"/>
      <c r="D16" s="56"/>
      <c r="E16" s="56"/>
      <c r="F16" s="56"/>
      <c r="G16" s="116" t="s">
        <v>249</v>
      </c>
      <c r="H16" s="32"/>
      <c r="I16" s="32"/>
      <c r="J16" s="32"/>
      <c r="K16" s="32"/>
      <c r="L16" s="32"/>
      <c r="M16" s="32"/>
      <c r="N16" s="32"/>
      <c r="O16" s="32"/>
    </row>
    <row r="17" spans="1:15" ht="15.75" customHeight="1">
      <c r="A17" s="5"/>
      <c r="B17" s="5"/>
      <c r="C17" s="5"/>
      <c r="D17" s="5"/>
      <c r="E17" s="5"/>
      <c r="F17" s="5"/>
      <c r="G17" s="5"/>
      <c r="H17" s="5"/>
      <c r="I17" s="5"/>
      <c r="J17" s="5"/>
      <c r="K17" s="5"/>
      <c r="L17" s="5"/>
      <c r="M17" s="5"/>
      <c r="N17" s="5"/>
      <c r="O17" s="5"/>
    </row>
    <row r="18" spans="1:15" ht="15.75" customHeight="1">
      <c r="A18" s="5"/>
      <c r="B18" s="5"/>
      <c r="C18" s="5"/>
      <c r="D18" s="5"/>
      <c r="E18" s="5"/>
      <c r="F18" s="5"/>
      <c r="G18" s="5"/>
      <c r="H18" s="5"/>
      <c r="I18" s="5"/>
      <c r="J18" s="5"/>
      <c r="K18" s="5"/>
      <c r="L18" s="5"/>
      <c r="M18" s="5"/>
      <c r="N18" s="5"/>
      <c r="O18" s="5"/>
    </row>
    <row r="19" spans="1:15" ht="15.75" customHeight="1">
      <c r="A19" s="5"/>
      <c r="B19" s="5"/>
      <c r="C19" s="5"/>
      <c r="D19" s="5"/>
      <c r="E19" s="5"/>
      <c r="F19" s="5"/>
      <c r="G19" s="5"/>
      <c r="H19" s="5"/>
      <c r="I19" s="5"/>
      <c r="J19" s="5"/>
      <c r="K19" s="5"/>
      <c r="L19" s="5"/>
      <c r="M19" s="5"/>
      <c r="N19" s="5"/>
      <c r="O19" s="5"/>
    </row>
    <row r="20" spans="1:15" ht="15.75" customHeight="1">
      <c r="A20" s="5"/>
      <c r="B20" s="5"/>
      <c r="C20" s="5"/>
      <c r="D20" s="5"/>
      <c r="E20" s="5"/>
      <c r="F20" s="5"/>
      <c r="G20" s="5"/>
      <c r="H20" s="5"/>
      <c r="I20" s="5"/>
      <c r="J20" s="5"/>
      <c r="K20" s="5"/>
      <c r="L20" s="5"/>
      <c r="M20" s="5"/>
      <c r="N20" s="5"/>
      <c r="O20" s="5"/>
    </row>
    <row r="21" spans="1:15" ht="15.75" customHeight="1">
      <c r="A21" s="5"/>
      <c r="B21" s="5"/>
      <c r="C21" s="5"/>
      <c r="D21" s="5"/>
      <c r="E21" s="5"/>
      <c r="F21" s="5"/>
      <c r="G21" s="5"/>
      <c r="H21" s="5"/>
      <c r="I21" s="5"/>
      <c r="J21" s="5"/>
      <c r="K21" s="5"/>
      <c r="L21" s="5"/>
      <c r="M21" s="5"/>
      <c r="N21" s="5"/>
      <c r="O21" s="5"/>
    </row>
    <row r="22" spans="1:15" ht="15.75" customHeight="1">
      <c r="A22" s="5"/>
      <c r="B22" s="5"/>
      <c r="C22" s="5"/>
      <c r="D22" s="5"/>
      <c r="E22" s="5"/>
      <c r="F22" s="5"/>
      <c r="G22" s="5"/>
      <c r="H22" s="5"/>
      <c r="I22" s="5"/>
      <c r="J22" s="5"/>
      <c r="K22" s="5"/>
      <c r="L22" s="5"/>
      <c r="M22" s="5"/>
      <c r="N22" s="5"/>
      <c r="O22" s="5"/>
    </row>
    <row r="23" spans="1:15" ht="15.75" customHeight="1">
      <c r="A23" s="5"/>
      <c r="B23" s="5"/>
      <c r="C23" s="5"/>
      <c r="D23" s="5"/>
      <c r="E23" s="5"/>
      <c r="F23" s="5"/>
      <c r="G23" s="5"/>
      <c r="H23" s="5"/>
      <c r="I23" s="5"/>
      <c r="J23" s="5"/>
      <c r="K23" s="5"/>
      <c r="L23" s="5"/>
      <c r="M23" s="5"/>
      <c r="N23" s="5"/>
      <c r="O23" s="5"/>
    </row>
    <row r="24" spans="1:15" ht="15.75" customHeight="1">
      <c r="A24" s="5"/>
      <c r="B24" s="5"/>
      <c r="C24" s="5"/>
      <c r="D24" s="5"/>
      <c r="E24" s="5"/>
      <c r="F24" s="5"/>
      <c r="G24" s="5"/>
      <c r="H24" s="5"/>
      <c r="I24" s="5"/>
      <c r="J24" s="5"/>
      <c r="K24" s="5"/>
      <c r="L24" s="5"/>
      <c r="M24" s="5"/>
      <c r="N24" s="5"/>
      <c r="O24" s="5"/>
    </row>
    <row r="25" spans="1:15" ht="15.75" customHeight="1">
      <c r="A25" s="5"/>
      <c r="B25" s="5"/>
      <c r="C25" s="5"/>
      <c r="D25" s="5"/>
      <c r="E25" s="5"/>
      <c r="F25" s="5"/>
      <c r="G25" s="5"/>
      <c r="H25" s="5"/>
      <c r="I25" s="5"/>
      <c r="J25" s="5"/>
      <c r="K25" s="5"/>
      <c r="L25" s="5"/>
      <c r="M25" s="5"/>
      <c r="N25" s="5"/>
      <c r="O25" s="5"/>
    </row>
    <row r="26" spans="1:15" ht="15.75" customHeight="1">
      <c r="A26" s="5"/>
      <c r="B26" s="5"/>
      <c r="C26" s="5"/>
      <c r="D26" s="5"/>
      <c r="E26" s="5"/>
      <c r="F26" s="5"/>
      <c r="G26" s="5"/>
      <c r="H26" s="5"/>
      <c r="I26" s="5"/>
      <c r="J26" s="5"/>
      <c r="K26" s="5"/>
      <c r="L26" s="5"/>
      <c r="M26" s="5"/>
      <c r="N26" s="5"/>
      <c r="O26" s="5"/>
    </row>
    <row r="27" spans="1:15" ht="15.75" customHeight="1">
      <c r="A27" s="5"/>
      <c r="B27" s="5"/>
      <c r="C27" s="5"/>
      <c r="D27" s="5"/>
      <c r="E27" s="5"/>
      <c r="F27" s="5"/>
      <c r="G27" s="5"/>
      <c r="H27" s="5"/>
      <c r="I27" s="5"/>
      <c r="J27" s="5"/>
      <c r="K27" s="5"/>
      <c r="L27" s="5"/>
      <c r="M27" s="5"/>
      <c r="N27" s="5"/>
      <c r="O27" s="5"/>
    </row>
    <row r="28" spans="1:15" ht="15.75" customHeight="1">
      <c r="A28" s="5"/>
      <c r="B28" s="5"/>
      <c r="C28" s="5"/>
      <c r="D28" s="5"/>
      <c r="E28" s="5"/>
      <c r="F28" s="5"/>
      <c r="G28" s="5"/>
      <c r="H28" s="5"/>
      <c r="I28" s="5"/>
      <c r="J28" s="5"/>
      <c r="K28" s="5"/>
      <c r="L28" s="5"/>
      <c r="M28" s="5"/>
      <c r="N28" s="5"/>
      <c r="O28" s="5"/>
    </row>
    <row r="29" spans="1:15" ht="15.75" customHeight="1">
      <c r="A29" s="5"/>
      <c r="B29" s="5"/>
      <c r="C29" s="5"/>
      <c r="D29" s="5"/>
      <c r="E29" s="5"/>
      <c r="F29" s="5"/>
      <c r="G29" s="5"/>
      <c r="H29" s="5"/>
      <c r="I29" s="5"/>
      <c r="J29" s="5"/>
      <c r="K29" s="5"/>
      <c r="L29" s="5"/>
      <c r="M29" s="5"/>
      <c r="N29" s="5"/>
      <c r="O29" s="5"/>
    </row>
    <row r="30" spans="1:15" ht="15.75" customHeight="1">
      <c r="A30" s="5"/>
      <c r="B30" s="5"/>
      <c r="C30" s="5"/>
      <c r="D30" s="5"/>
      <c r="E30" s="5"/>
      <c r="F30" s="5"/>
      <c r="G30" s="5"/>
      <c r="H30" s="5"/>
      <c r="I30" s="5"/>
      <c r="J30" s="5"/>
      <c r="K30" s="5"/>
      <c r="L30" s="5"/>
      <c r="M30" s="5"/>
      <c r="N30" s="5"/>
      <c r="O30" s="5"/>
    </row>
    <row r="31" spans="1:15" ht="15.75" customHeight="1">
      <c r="A31" s="13" t="s">
        <v>279</v>
      </c>
      <c r="B31" s="5"/>
      <c r="C31" s="5"/>
      <c r="D31" s="5"/>
      <c r="E31" s="5"/>
      <c r="F31" s="5"/>
      <c r="G31" s="5"/>
      <c r="H31" s="5"/>
      <c r="I31" s="5"/>
      <c r="J31" s="5"/>
      <c r="K31" s="5"/>
      <c r="L31" s="5"/>
      <c r="M31" s="5"/>
      <c r="N31" s="5"/>
      <c r="O31" s="5"/>
    </row>
    <row r="32" spans="1:15" ht="15.75" customHeight="1">
      <c r="A32" s="5"/>
      <c r="B32" s="5"/>
      <c r="C32" s="5"/>
      <c r="D32" s="5"/>
      <c r="E32" s="5"/>
      <c r="F32" s="5"/>
      <c r="G32" s="5"/>
      <c r="H32" s="5"/>
      <c r="I32" s="5"/>
      <c r="J32" s="5"/>
      <c r="K32" s="5"/>
      <c r="L32" s="5"/>
      <c r="M32" s="5"/>
      <c r="N32" s="5"/>
      <c r="O32" s="5"/>
    </row>
    <row r="33" spans="1:15" ht="15.75" customHeight="1">
      <c r="A33" s="13" t="s">
        <v>172</v>
      </c>
      <c r="B33" s="13"/>
      <c r="C33" s="13"/>
      <c r="D33" s="13"/>
      <c r="E33" s="13"/>
      <c r="F33" s="13"/>
      <c r="G33" s="5"/>
      <c r="H33" s="5"/>
      <c r="I33" s="5"/>
      <c r="J33" s="5"/>
      <c r="K33" s="5"/>
      <c r="L33" s="5"/>
      <c r="M33" s="5"/>
      <c r="N33" s="5"/>
      <c r="O33" s="5"/>
    </row>
    <row r="34" spans="1:15" ht="15.75" customHeight="1">
      <c r="A34" s="13"/>
      <c r="B34" s="13"/>
      <c r="C34" s="13"/>
      <c r="D34" s="13"/>
      <c r="E34" s="13"/>
      <c r="F34" s="13"/>
      <c r="G34" s="5"/>
      <c r="H34" s="5"/>
      <c r="I34" s="5"/>
      <c r="J34" s="5"/>
      <c r="K34" s="5"/>
      <c r="L34" s="5"/>
      <c r="M34" s="5"/>
      <c r="N34" s="5"/>
      <c r="O34" s="5"/>
    </row>
    <row r="35" spans="1:15" ht="15.75" customHeight="1">
      <c r="A35" s="13" t="s">
        <v>173</v>
      </c>
      <c r="B35" s="13"/>
      <c r="C35" s="13"/>
      <c r="D35" s="13"/>
      <c r="E35" s="13"/>
      <c r="F35" s="13"/>
      <c r="G35" s="5"/>
      <c r="H35" s="5"/>
      <c r="I35" s="5"/>
      <c r="J35" s="5"/>
      <c r="K35" s="5"/>
      <c r="L35" s="5"/>
      <c r="M35" s="5"/>
      <c r="N35" s="5"/>
      <c r="O35" s="5"/>
    </row>
    <row r="36" spans="1:15" ht="15.75" customHeight="1">
      <c r="A36" s="13"/>
      <c r="B36" s="13"/>
      <c r="C36" s="13"/>
      <c r="D36" s="13"/>
      <c r="E36" s="13"/>
      <c r="F36" s="13"/>
      <c r="G36" s="5"/>
      <c r="H36" s="5"/>
      <c r="I36" s="5"/>
      <c r="J36" s="5"/>
      <c r="K36" s="5"/>
      <c r="L36" s="5"/>
      <c r="M36" s="5"/>
      <c r="N36" s="5"/>
      <c r="O36" s="5"/>
    </row>
    <row r="37" spans="1:15" ht="15.75" customHeight="1">
      <c r="A37" s="13" t="s">
        <v>174</v>
      </c>
      <c r="B37" s="13"/>
      <c r="C37" s="13"/>
      <c r="D37" s="13"/>
      <c r="E37" s="13"/>
      <c r="F37" s="13"/>
      <c r="G37" s="5"/>
      <c r="H37" s="5"/>
      <c r="I37" s="5"/>
      <c r="J37" s="5"/>
      <c r="K37" s="5"/>
      <c r="L37" s="5"/>
      <c r="M37" s="5"/>
      <c r="N37" s="5"/>
      <c r="O37" s="5"/>
    </row>
    <row r="38" spans="1:15" ht="15.75" customHeight="1">
      <c r="A38" s="13"/>
      <c r="B38" s="13"/>
      <c r="C38" s="13"/>
      <c r="D38" s="13"/>
      <c r="E38" s="13"/>
      <c r="F38" s="13"/>
      <c r="G38" s="5"/>
      <c r="H38" s="5"/>
      <c r="I38" s="5"/>
      <c r="J38" s="5"/>
      <c r="K38" s="5"/>
      <c r="L38" s="5"/>
      <c r="M38" s="5"/>
      <c r="N38" s="5"/>
      <c r="O38" s="5"/>
    </row>
    <row r="39" spans="1:15" ht="15.75" customHeight="1">
      <c r="A39" s="13" t="s">
        <v>221</v>
      </c>
      <c r="B39" s="13"/>
      <c r="C39" s="13"/>
      <c r="D39" s="13"/>
      <c r="E39" s="13"/>
      <c r="F39" s="13"/>
      <c r="G39" s="5"/>
      <c r="H39" s="5"/>
      <c r="I39" s="5"/>
      <c r="J39" s="5"/>
      <c r="K39" s="5"/>
      <c r="L39" s="5"/>
      <c r="M39" s="5"/>
      <c r="N39" s="5"/>
      <c r="O39" s="5"/>
    </row>
    <row r="40" spans="1:15" ht="15.75" customHeight="1">
      <c r="A40" s="13"/>
      <c r="B40" s="13"/>
      <c r="C40" s="13"/>
      <c r="D40" s="13"/>
      <c r="E40" s="13"/>
      <c r="F40" s="13"/>
      <c r="G40" s="5"/>
      <c r="H40" s="5"/>
      <c r="I40" s="5"/>
      <c r="J40" s="5"/>
      <c r="K40" s="5"/>
      <c r="L40" s="5"/>
      <c r="M40" s="5"/>
      <c r="N40" s="5"/>
      <c r="O40" s="5"/>
    </row>
    <row r="41" spans="1:15" ht="15.75" customHeight="1">
      <c r="A41" s="13" t="s">
        <v>176</v>
      </c>
      <c r="B41" s="13"/>
      <c r="C41" s="13"/>
      <c r="D41" s="13"/>
      <c r="E41" s="13"/>
      <c r="F41" s="13"/>
      <c r="G41" s="5"/>
      <c r="H41" s="5"/>
      <c r="I41" s="5"/>
      <c r="J41" s="5"/>
      <c r="K41" s="5"/>
      <c r="L41" s="5"/>
      <c r="M41" s="5"/>
      <c r="N41" s="5"/>
      <c r="O41" s="5"/>
    </row>
    <row r="42" spans="1:15" ht="15.75" customHeight="1">
      <c r="A42" s="13"/>
      <c r="B42" s="13"/>
      <c r="C42" s="13"/>
      <c r="D42" s="13"/>
      <c r="E42" s="13"/>
      <c r="F42" s="13"/>
      <c r="G42" s="5"/>
      <c r="H42" s="5"/>
      <c r="I42" s="5"/>
      <c r="J42" s="5"/>
      <c r="K42" s="5"/>
      <c r="L42" s="5"/>
      <c r="M42" s="5"/>
      <c r="N42" s="5"/>
      <c r="O42" s="5"/>
    </row>
    <row r="43" spans="1:15" ht="15.75" customHeight="1">
      <c r="A43" s="13" t="s">
        <v>222</v>
      </c>
      <c r="B43" s="13"/>
      <c r="C43" s="13"/>
      <c r="D43" s="13"/>
      <c r="E43" s="13"/>
      <c r="F43" s="13"/>
      <c r="G43" s="5"/>
      <c r="H43" s="5"/>
      <c r="I43" s="5"/>
      <c r="J43" s="5"/>
      <c r="K43" s="5"/>
      <c r="L43" s="5"/>
      <c r="M43" s="5"/>
      <c r="N43" s="5"/>
      <c r="O43" s="5"/>
    </row>
    <row r="44" spans="1:15" ht="15.75" customHeight="1">
      <c r="A44" s="5"/>
      <c r="B44" s="5"/>
      <c r="C44" s="5"/>
      <c r="D44" s="5"/>
      <c r="E44" s="5"/>
      <c r="F44" s="5"/>
      <c r="G44" s="5"/>
      <c r="H44" s="5"/>
      <c r="I44" s="5"/>
      <c r="J44" s="5"/>
      <c r="K44" s="5"/>
      <c r="L44" s="5"/>
      <c r="M44" s="5"/>
      <c r="N44" s="5"/>
      <c r="O44" s="5"/>
    </row>
  </sheetData>
  <sheetProtection/>
  <mergeCells count="3">
    <mergeCell ref="A1:G1"/>
    <mergeCell ref="A3:G3"/>
    <mergeCell ref="B6:G6"/>
  </mergeCells>
  <printOptions horizontalCentered="1"/>
  <pageMargins left="0.7" right="0.7" top="0.75" bottom="0.75" header="0.3" footer="0.3"/>
  <pageSetup orientation="portrait" r:id="rId1"/>
  <headerFooter alignWithMargins="0">
    <oddFooter>&amp;C66</oddFooter>
  </headerFooter>
  <ignoredErrors>
    <ignoredError sqref="D9" 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L12" sqref="L12"/>
    </sheetView>
  </sheetViews>
  <sheetFormatPr defaultColWidth="9.140625" defaultRowHeight="15"/>
  <cols>
    <col min="4" max="4" width="37.28125" style="0" customWidth="1"/>
    <col min="8" max="8" width="36.28125" style="0" customWidth="1"/>
  </cols>
  <sheetData>
    <row r="1" spans="1:8" ht="15.75" customHeight="1">
      <c r="A1" s="390" t="s">
        <v>398</v>
      </c>
      <c r="B1" s="390"/>
      <c r="C1" s="390"/>
      <c r="D1" s="390"/>
      <c r="E1" s="390"/>
      <c r="F1" s="229"/>
      <c r="G1" s="229"/>
      <c r="H1" s="229"/>
    </row>
    <row r="2" spans="1:5" ht="15.75" customHeight="1">
      <c r="A2" s="57"/>
      <c r="B2" s="57"/>
      <c r="C2" s="57"/>
      <c r="D2" s="57"/>
      <c r="E2" s="57"/>
    </row>
    <row r="3" spans="1:8" ht="15.75" customHeight="1">
      <c r="A3" s="400" t="s">
        <v>322</v>
      </c>
      <c r="B3" s="400"/>
      <c r="C3" s="400"/>
      <c r="D3" s="400"/>
      <c r="E3" s="400"/>
      <c r="F3" s="466"/>
      <c r="G3" s="466"/>
      <c r="H3" s="466"/>
    </row>
    <row r="4" spans="1:8" ht="15.75" customHeight="1">
      <c r="A4" s="58"/>
      <c r="B4" s="58"/>
      <c r="C4" s="58"/>
      <c r="D4" s="58"/>
      <c r="E4" s="58"/>
      <c r="F4" s="129"/>
      <c r="G4" s="129"/>
      <c r="H4" s="129"/>
    </row>
    <row r="5" spans="1:5" ht="15.75" customHeight="1" thickBot="1">
      <c r="A5" s="58"/>
      <c r="B5" s="58"/>
      <c r="C5" s="58"/>
      <c r="D5" s="58"/>
      <c r="E5" s="58"/>
    </row>
    <row r="6" spans="1:8" s="32" customFormat="1" ht="13.5" thickBot="1">
      <c r="A6" s="461" t="s">
        <v>323</v>
      </c>
      <c r="B6" s="462"/>
      <c r="C6" s="462"/>
      <c r="D6" s="462"/>
      <c r="E6" s="139" t="s">
        <v>280</v>
      </c>
      <c r="F6" s="139"/>
      <c r="G6" s="139"/>
      <c r="H6" s="463"/>
    </row>
    <row r="7" spans="1:8" s="32" customFormat="1" ht="57.75" customHeight="1">
      <c r="A7" s="467" t="s">
        <v>281</v>
      </c>
      <c r="B7" s="442"/>
      <c r="C7" s="442"/>
      <c r="D7" s="468"/>
      <c r="E7" s="441" t="s">
        <v>282</v>
      </c>
      <c r="F7" s="442"/>
      <c r="G7" s="442"/>
      <c r="H7" s="443"/>
    </row>
    <row r="8" spans="1:8" s="32" customFormat="1" ht="60" customHeight="1">
      <c r="A8" s="438" t="s">
        <v>283</v>
      </c>
      <c r="B8" s="444"/>
      <c r="C8" s="444"/>
      <c r="D8" s="445"/>
      <c r="E8" s="428" t="s">
        <v>338</v>
      </c>
      <c r="F8" s="429"/>
      <c r="G8" s="429"/>
      <c r="H8" s="430"/>
    </row>
    <row r="9" spans="1:8" s="32" customFormat="1" ht="33" customHeight="1">
      <c r="A9" s="438" t="s">
        <v>284</v>
      </c>
      <c r="B9" s="444"/>
      <c r="C9" s="444"/>
      <c r="D9" s="445"/>
      <c r="E9" s="464" t="s">
        <v>282</v>
      </c>
      <c r="F9" s="453"/>
      <c r="G9" s="453"/>
      <c r="H9" s="465"/>
    </row>
    <row r="10" spans="1:8" s="32" customFormat="1" ht="35.25" customHeight="1">
      <c r="A10" s="452" t="s">
        <v>285</v>
      </c>
      <c r="B10" s="453"/>
      <c r="C10" s="453"/>
      <c r="D10" s="453"/>
      <c r="E10" s="464" t="s">
        <v>282</v>
      </c>
      <c r="F10" s="453"/>
      <c r="G10" s="453"/>
      <c r="H10" s="465"/>
    </row>
    <row r="11" spans="1:8" s="32" customFormat="1" ht="35.25" customHeight="1">
      <c r="A11" s="452" t="s">
        <v>286</v>
      </c>
      <c r="B11" s="453"/>
      <c r="C11" s="453"/>
      <c r="D11" s="453"/>
      <c r="E11" s="464" t="s">
        <v>282</v>
      </c>
      <c r="F11" s="453"/>
      <c r="G11" s="453"/>
      <c r="H11" s="465"/>
    </row>
    <row r="12" spans="1:8" s="32" customFormat="1" ht="96" customHeight="1">
      <c r="A12" s="452" t="s">
        <v>287</v>
      </c>
      <c r="B12" s="453"/>
      <c r="C12" s="453"/>
      <c r="D12" s="453"/>
      <c r="E12" s="464" t="s">
        <v>297</v>
      </c>
      <c r="F12" s="453"/>
      <c r="G12" s="453"/>
      <c r="H12" s="465"/>
    </row>
    <row r="13" spans="1:8" s="32" customFormat="1" ht="58.5" customHeight="1">
      <c r="A13" s="452" t="s">
        <v>288</v>
      </c>
      <c r="B13" s="453"/>
      <c r="C13" s="453"/>
      <c r="D13" s="453"/>
      <c r="E13" s="464" t="s">
        <v>289</v>
      </c>
      <c r="F13" s="453"/>
      <c r="G13" s="453"/>
      <c r="H13" s="465"/>
    </row>
    <row r="14" spans="1:8" s="32" customFormat="1" ht="72.75" customHeight="1">
      <c r="A14" s="452" t="s">
        <v>290</v>
      </c>
      <c r="B14" s="453"/>
      <c r="C14" s="453"/>
      <c r="D14" s="453"/>
      <c r="E14" s="454" t="s">
        <v>324</v>
      </c>
      <c r="F14" s="455"/>
      <c r="G14" s="455"/>
      <c r="H14" s="456"/>
    </row>
    <row r="15" spans="1:8" s="32" customFormat="1" ht="48.75" customHeight="1" thickBot="1">
      <c r="A15" s="457" t="s">
        <v>291</v>
      </c>
      <c r="B15" s="458"/>
      <c r="C15" s="458"/>
      <c r="D15" s="458"/>
      <c r="E15" s="459" t="s">
        <v>339</v>
      </c>
      <c r="F15" s="458"/>
      <c r="G15" s="458"/>
      <c r="H15" s="460"/>
    </row>
    <row r="16" spans="1:8" s="32" customFormat="1" ht="15.75" customHeight="1" thickBot="1">
      <c r="A16" s="205"/>
      <c r="B16" s="206"/>
      <c r="C16" s="206"/>
      <c r="D16" s="206"/>
      <c r="E16" s="205"/>
      <c r="F16" s="206"/>
      <c r="G16" s="206"/>
      <c r="H16" s="206"/>
    </row>
    <row r="17" spans="1:8" ht="15.75" thickBot="1">
      <c r="A17" s="461" t="s">
        <v>325</v>
      </c>
      <c r="B17" s="462"/>
      <c r="C17" s="462"/>
      <c r="D17" s="462"/>
      <c r="E17" s="139" t="s">
        <v>326</v>
      </c>
      <c r="F17" s="139"/>
      <c r="G17" s="139"/>
      <c r="H17" s="463"/>
    </row>
    <row r="18" spans="1:8" ht="33.75" customHeight="1">
      <c r="A18" s="449" t="s">
        <v>327</v>
      </c>
      <c r="B18" s="450"/>
      <c r="C18" s="450"/>
      <c r="D18" s="451"/>
      <c r="E18" s="441" t="s">
        <v>282</v>
      </c>
      <c r="F18" s="442"/>
      <c r="G18" s="442"/>
      <c r="H18" s="443"/>
    </row>
    <row r="19" spans="1:8" ht="46.5" customHeight="1">
      <c r="A19" s="438" t="s">
        <v>328</v>
      </c>
      <c r="B19" s="439"/>
      <c r="C19" s="439"/>
      <c r="D19" s="440"/>
      <c r="E19" s="441" t="s">
        <v>282</v>
      </c>
      <c r="F19" s="442"/>
      <c r="G19" s="442"/>
      <c r="H19" s="443"/>
    </row>
    <row r="20" spans="1:8" ht="83.25" customHeight="1">
      <c r="A20" s="438" t="s">
        <v>329</v>
      </c>
      <c r="B20" s="439"/>
      <c r="C20" s="439"/>
      <c r="D20" s="440"/>
      <c r="E20" s="441" t="s">
        <v>282</v>
      </c>
      <c r="F20" s="442"/>
      <c r="G20" s="442"/>
      <c r="H20" s="443"/>
    </row>
    <row r="21" spans="1:8" ht="83.25" customHeight="1">
      <c r="A21" s="438" t="s">
        <v>330</v>
      </c>
      <c r="B21" s="439"/>
      <c r="C21" s="439"/>
      <c r="D21" s="440"/>
      <c r="E21" s="441" t="s">
        <v>282</v>
      </c>
      <c r="F21" s="442"/>
      <c r="G21" s="442"/>
      <c r="H21" s="443"/>
    </row>
    <row r="22" spans="1:8" ht="54" customHeight="1">
      <c r="A22" s="438" t="s">
        <v>331</v>
      </c>
      <c r="B22" s="444"/>
      <c r="C22" s="444"/>
      <c r="D22" s="445"/>
      <c r="E22" s="428" t="s">
        <v>338</v>
      </c>
      <c r="F22" s="429"/>
      <c r="G22" s="429"/>
      <c r="H22" s="430"/>
    </row>
    <row r="23" spans="1:8" ht="45.75" customHeight="1" thickBot="1">
      <c r="A23" s="446" t="s">
        <v>333</v>
      </c>
      <c r="B23" s="447"/>
      <c r="C23" s="447"/>
      <c r="D23" s="448"/>
      <c r="E23" s="434" t="s">
        <v>334</v>
      </c>
      <c r="F23" s="435"/>
      <c r="G23" s="435"/>
      <c r="H23" s="436"/>
    </row>
    <row r="24" spans="1:8" ht="15" hidden="1">
      <c r="A24" s="425" t="s">
        <v>335</v>
      </c>
      <c r="B24" s="426"/>
      <c r="C24" s="426"/>
      <c r="D24" s="427"/>
      <c r="E24" s="428" t="s">
        <v>332</v>
      </c>
      <c r="F24" s="429"/>
      <c r="G24" s="429"/>
      <c r="H24" s="430"/>
    </row>
    <row r="25" spans="1:8" ht="15.75" hidden="1" thickBot="1">
      <c r="A25" s="431" t="s">
        <v>336</v>
      </c>
      <c r="B25" s="432"/>
      <c r="C25" s="432"/>
      <c r="D25" s="433"/>
      <c r="E25" s="434" t="s">
        <v>334</v>
      </c>
      <c r="F25" s="435"/>
      <c r="G25" s="435"/>
      <c r="H25" s="436"/>
    </row>
    <row r="26" spans="1:8" ht="15">
      <c r="A26" s="252"/>
      <c r="B26" s="252"/>
      <c r="C26" s="252"/>
      <c r="D26" s="252"/>
      <c r="E26" s="205"/>
      <c r="F26" s="206"/>
      <c r="G26" s="206"/>
      <c r="H26" s="206"/>
    </row>
    <row r="27" spans="1:8" ht="15">
      <c r="A27" s="205"/>
      <c r="B27" s="206"/>
      <c r="C27" s="206"/>
      <c r="D27" s="206"/>
      <c r="E27" s="205"/>
      <c r="F27" s="206"/>
      <c r="G27" s="206"/>
      <c r="H27" s="206"/>
    </row>
    <row r="28" spans="1:4" ht="15">
      <c r="A28" s="437" t="s">
        <v>337</v>
      </c>
      <c r="B28" s="437"/>
      <c r="C28" s="437"/>
      <c r="D28" s="437"/>
    </row>
  </sheetData>
  <sheetProtection/>
  <mergeCells count="41">
    <mergeCell ref="A7:D7"/>
    <mergeCell ref="E7:H7"/>
    <mergeCell ref="A1:H1"/>
    <mergeCell ref="A3:H3"/>
    <mergeCell ref="A6:D6"/>
    <mergeCell ref="E6:H6"/>
    <mergeCell ref="A13:D13"/>
    <mergeCell ref="E13:H13"/>
    <mergeCell ref="A8:D8"/>
    <mergeCell ref="E8:H8"/>
    <mergeCell ref="A9:D9"/>
    <mergeCell ref="E9:H9"/>
    <mergeCell ref="A10:D10"/>
    <mergeCell ref="E10:H10"/>
    <mergeCell ref="A11:D11"/>
    <mergeCell ref="E11:H11"/>
    <mergeCell ref="A12:D12"/>
    <mergeCell ref="E12:H12"/>
    <mergeCell ref="A20:D20"/>
    <mergeCell ref="E20:H20"/>
    <mergeCell ref="A14:D14"/>
    <mergeCell ref="E14:H14"/>
    <mergeCell ref="A15:D15"/>
    <mergeCell ref="E15:H15"/>
    <mergeCell ref="A17:D17"/>
    <mergeCell ref="E17:H17"/>
    <mergeCell ref="A18:D18"/>
    <mergeCell ref="E18:H18"/>
    <mergeCell ref="A19:D19"/>
    <mergeCell ref="E19:H19"/>
    <mergeCell ref="A28:D28"/>
    <mergeCell ref="A21:D21"/>
    <mergeCell ref="E21:H21"/>
    <mergeCell ref="A22:D22"/>
    <mergeCell ref="E22:H22"/>
    <mergeCell ref="A23:D23"/>
    <mergeCell ref="E23:H23"/>
    <mergeCell ref="A24:D24"/>
    <mergeCell ref="E24:H24"/>
    <mergeCell ref="A25:D25"/>
    <mergeCell ref="E25:H25"/>
  </mergeCells>
  <printOptions horizontalCentered="1"/>
  <pageMargins left="0.7" right="0.7" top="0.75" bottom="0.75" header="0.3" footer="0.3"/>
  <pageSetup fitToHeight="1" fitToWidth="1" horizontalDpi="1200" verticalDpi="1200" orientation="portrait" scale="70" r:id="rId1"/>
  <headerFooter alignWithMargins="0">
    <oddFooter>&amp;C69</oddFooter>
  </headerFooter>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selection activeCell="B22" sqref="B22:D22"/>
    </sheetView>
  </sheetViews>
  <sheetFormatPr defaultColWidth="9.140625" defaultRowHeight="15.75" customHeight="1"/>
  <cols>
    <col min="1" max="1" width="22.28125" style="5" customWidth="1"/>
    <col min="2" max="2" width="9.140625" style="5" customWidth="1"/>
    <col min="3" max="3" width="11.7109375" style="5" customWidth="1"/>
    <col min="4" max="10" width="9.140625" style="5" customWidth="1"/>
    <col min="11" max="11" width="10.57421875" style="5" bestFit="1" customWidth="1"/>
    <col min="12" max="16384" width="9.140625" style="5" customWidth="1"/>
  </cols>
  <sheetData>
    <row r="1" spans="1:7" s="57" customFormat="1" ht="15.75" customHeight="1">
      <c r="A1" s="390" t="s">
        <v>223</v>
      </c>
      <c r="B1" s="390"/>
      <c r="C1" s="390"/>
      <c r="D1" s="390"/>
      <c r="E1" s="390"/>
      <c r="F1" s="390"/>
      <c r="G1" s="390"/>
    </row>
    <row r="2" s="57" customFormat="1" ht="15.75" customHeight="1"/>
    <row r="3" spans="1:7" s="57" customFormat="1" ht="15.75" customHeight="1">
      <c r="A3" s="390" t="s">
        <v>224</v>
      </c>
      <c r="B3" s="390"/>
      <c r="C3" s="390"/>
      <c r="D3" s="390"/>
      <c r="E3" s="390"/>
      <c r="F3" s="390"/>
      <c r="G3" s="390"/>
    </row>
    <row r="4" spans="1:7" s="57" customFormat="1" ht="15.75" customHeight="1">
      <c r="A4" s="58"/>
      <c r="B4" s="58"/>
      <c r="C4" s="58"/>
      <c r="D4" s="58"/>
      <c r="E4" s="58"/>
      <c r="F4" s="58"/>
      <c r="G4" s="58"/>
    </row>
    <row r="5" s="57" customFormat="1" ht="15.75" customHeight="1" thickBot="1"/>
    <row r="6" spans="1:7" s="32" customFormat="1" ht="15.75" customHeight="1">
      <c r="A6" s="69"/>
      <c r="B6" s="385" t="s">
        <v>125</v>
      </c>
      <c r="C6" s="385"/>
      <c r="D6" s="385"/>
      <c r="E6" s="385"/>
      <c r="F6" s="385"/>
      <c r="G6" s="398"/>
    </row>
    <row r="7" spans="1:7" s="32" customFormat="1" ht="15.75" customHeight="1" thickBot="1">
      <c r="A7" s="67" t="s">
        <v>76</v>
      </c>
      <c r="B7" s="56" t="s">
        <v>112</v>
      </c>
      <c r="C7" s="56" t="s">
        <v>165</v>
      </c>
      <c r="D7" s="56" t="s">
        <v>166</v>
      </c>
      <c r="E7" s="56" t="s">
        <v>167</v>
      </c>
      <c r="F7" s="56" t="s">
        <v>168</v>
      </c>
      <c r="G7" s="61" t="s">
        <v>169</v>
      </c>
    </row>
    <row r="8" spans="1:10" s="32" customFormat="1" ht="15.75" customHeight="1">
      <c r="A8" s="473" t="s">
        <v>225</v>
      </c>
      <c r="B8" s="474"/>
      <c r="C8" s="474"/>
      <c r="D8" s="474"/>
      <c r="E8" s="474"/>
      <c r="F8" s="474"/>
      <c r="G8" s="475"/>
      <c r="J8" s="32" t="s">
        <v>205</v>
      </c>
    </row>
    <row r="9" spans="1:10" s="32" customFormat="1" ht="15.75" customHeight="1">
      <c r="A9" s="50" t="s">
        <v>162</v>
      </c>
      <c r="B9" s="149">
        <v>0</v>
      </c>
      <c r="C9" s="149">
        <v>54.5148</v>
      </c>
      <c r="D9" s="149">
        <v>54.5148</v>
      </c>
      <c r="E9" s="149">
        <v>0.00493</v>
      </c>
      <c r="F9" s="149">
        <v>0.00093</v>
      </c>
      <c r="G9" s="150">
        <v>54.9235</v>
      </c>
      <c r="J9" s="32" t="s">
        <v>206</v>
      </c>
    </row>
    <row r="10" spans="1:10" s="32" customFormat="1" ht="15.75" customHeight="1">
      <c r="A10" s="50" t="s">
        <v>163</v>
      </c>
      <c r="B10" s="149">
        <v>0</v>
      </c>
      <c r="C10" s="149">
        <v>935.9041</v>
      </c>
      <c r="D10" s="149">
        <v>935.9041</v>
      </c>
      <c r="E10" s="149">
        <v>0.0317</v>
      </c>
      <c r="F10" s="149">
        <v>0.0126</v>
      </c>
      <c r="G10" s="150">
        <v>940.4827</v>
      </c>
      <c r="J10" s="32">
        <v>125</v>
      </c>
    </row>
    <row r="11" spans="1:10" s="32" customFormat="1" ht="15.75" customHeight="1">
      <c r="A11" s="50" t="s">
        <v>178</v>
      </c>
      <c r="B11" s="149">
        <v>0</v>
      </c>
      <c r="C11" s="149">
        <v>3607.1615</v>
      </c>
      <c r="D11" s="149">
        <f>C11</f>
        <v>3607.1615</v>
      </c>
      <c r="E11" s="149">
        <v>0.1962</v>
      </c>
      <c r="F11" s="149">
        <v>0</v>
      </c>
      <c r="G11" s="150">
        <v>3611.2815</v>
      </c>
      <c r="J11" s="32">
        <v>56</v>
      </c>
    </row>
    <row r="12" spans="1:12" s="32" customFormat="1" ht="15.75" customHeight="1">
      <c r="A12" s="50" t="s">
        <v>179</v>
      </c>
      <c r="B12" s="149">
        <v>55.6784</v>
      </c>
      <c r="C12" s="149">
        <v>0</v>
      </c>
      <c r="D12" s="149">
        <v>55.6784</v>
      </c>
      <c r="E12" s="149">
        <v>3.2905</v>
      </c>
      <c r="F12" s="149">
        <v>0</v>
      </c>
      <c r="G12" s="150">
        <v>124.7789</v>
      </c>
      <c r="J12" s="32">
        <v>36</v>
      </c>
      <c r="K12" s="32" t="s">
        <v>110</v>
      </c>
      <c r="L12" s="32" t="s">
        <v>207</v>
      </c>
    </row>
    <row r="13" spans="1:12" s="32" customFormat="1" ht="15.75" customHeight="1">
      <c r="A13" s="50" t="s">
        <v>180</v>
      </c>
      <c r="B13" s="149">
        <v>4.8369</v>
      </c>
      <c r="C13" s="149">
        <v>87.3679</v>
      </c>
      <c r="D13" s="149">
        <v>92.2048</v>
      </c>
      <c r="E13" s="149">
        <v>0.5008</v>
      </c>
      <c r="F13" s="149">
        <v>0.0126</v>
      </c>
      <c r="G13" s="150">
        <v>106.6157</v>
      </c>
      <c r="J13" s="83">
        <f>SUM(J10:J12)</f>
        <v>217</v>
      </c>
      <c r="K13" s="32">
        <v>19.12</v>
      </c>
      <c r="L13" s="112">
        <f>J13/K13</f>
        <v>11.349372384937238</v>
      </c>
    </row>
    <row r="14" spans="1:10" s="32" customFormat="1" ht="15.75" customHeight="1">
      <c r="A14" s="50" t="s">
        <v>181</v>
      </c>
      <c r="B14" s="149">
        <v>0</v>
      </c>
      <c r="C14" s="149">
        <f>1075.512/I14</f>
        <v>35.8504</v>
      </c>
      <c r="D14" s="149">
        <f>1075.512/I14</f>
        <v>35.8504</v>
      </c>
      <c r="E14" s="149">
        <f>0.2117/I14</f>
        <v>0.007056666666666667</v>
      </c>
      <c r="F14" s="149">
        <v>0</v>
      </c>
      <c r="G14" s="150">
        <f>1079.9579/I14</f>
        <v>35.99859666666667</v>
      </c>
      <c r="I14" s="32">
        <v>30</v>
      </c>
      <c r="J14" s="32" t="s">
        <v>211</v>
      </c>
    </row>
    <row r="15" spans="1:7" s="32" customFormat="1" ht="15.75" customHeight="1" thickBot="1">
      <c r="A15" s="66" t="s">
        <v>233</v>
      </c>
      <c r="B15" s="151">
        <f aca="true" t="shared" si="0" ref="B15:G15">SUM(B9:B14)</f>
        <v>60.5153</v>
      </c>
      <c r="C15" s="151">
        <f t="shared" si="0"/>
        <v>4720.7987</v>
      </c>
      <c r="D15" s="151">
        <f t="shared" si="0"/>
        <v>4781.314</v>
      </c>
      <c r="E15" s="151">
        <f t="shared" si="0"/>
        <v>4.031186666666667</v>
      </c>
      <c r="F15" s="151">
        <f t="shared" si="0"/>
        <v>0.02613</v>
      </c>
      <c r="G15" s="152">
        <f t="shared" si="0"/>
        <v>4874.080896666667</v>
      </c>
    </row>
    <row r="16" spans="1:7" s="32" customFormat="1" ht="15.75" customHeight="1">
      <c r="A16" s="476" t="s">
        <v>226</v>
      </c>
      <c r="B16" s="477"/>
      <c r="C16" s="477"/>
      <c r="D16" s="477"/>
      <c r="E16" s="477"/>
      <c r="F16" s="477"/>
      <c r="G16" s="478"/>
    </row>
    <row r="17" spans="1:10" s="32" customFormat="1" ht="15.75" customHeight="1">
      <c r="A17" s="49" t="s">
        <v>162</v>
      </c>
      <c r="B17" s="149">
        <v>0</v>
      </c>
      <c r="C17" s="149">
        <v>54.5148</v>
      </c>
      <c r="D17" s="149">
        <v>54.5148</v>
      </c>
      <c r="E17" s="149">
        <v>0.00493</v>
      </c>
      <c r="F17" s="149">
        <v>0.00093</v>
      </c>
      <c r="G17" s="150">
        <v>54.9235</v>
      </c>
      <c r="J17" s="32" t="s">
        <v>186</v>
      </c>
    </row>
    <row r="18" spans="1:11" s="32" customFormat="1" ht="15.75" customHeight="1">
      <c r="A18" s="50" t="s">
        <v>163</v>
      </c>
      <c r="B18" s="149">
        <v>0</v>
      </c>
      <c r="C18" s="149">
        <v>817.1237</v>
      </c>
      <c r="D18" s="149">
        <f>C18</f>
        <v>817.1237</v>
      </c>
      <c r="E18" s="149">
        <v>0.0286</v>
      </c>
      <c r="F18" s="149">
        <v>0.0107</v>
      </c>
      <c r="G18" s="150">
        <v>821.0489</v>
      </c>
      <c r="J18" s="32" t="s">
        <v>187</v>
      </c>
      <c r="K18" s="32" t="s">
        <v>186</v>
      </c>
    </row>
    <row r="19" spans="1:11" ht="15.75" customHeight="1">
      <c r="A19" s="50" t="s">
        <v>178</v>
      </c>
      <c r="B19" s="149">
        <v>0</v>
      </c>
      <c r="C19" s="149">
        <v>2664.0071</v>
      </c>
      <c r="D19" s="149">
        <f>C19</f>
        <v>2664.0071</v>
      </c>
      <c r="E19" s="149">
        <v>0.0797</v>
      </c>
      <c r="F19" s="149">
        <v>0</v>
      </c>
      <c r="G19" s="150">
        <v>2665.6689</v>
      </c>
      <c r="J19" s="5">
        <v>14086</v>
      </c>
      <c r="K19" s="91">
        <f>J19/30</f>
        <v>469.53333333333336</v>
      </c>
    </row>
    <row r="20" spans="1:11" ht="15.75" customHeight="1">
      <c r="A20" s="50" t="s">
        <v>179</v>
      </c>
      <c r="B20" s="149">
        <v>27.8392</v>
      </c>
      <c r="C20" s="149">
        <v>0</v>
      </c>
      <c r="D20" s="149">
        <v>27.8392</v>
      </c>
      <c r="E20" s="149">
        <v>1.6453</v>
      </c>
      <c r="F20" s="149">
        <v>0</v>
      </c>
      <c r="G20" s="150">
        <v>62.3894</v>
      </c>
      <c r="J20" s="5">
        <v>14100</v>
      </c>
      <c r="K20" s="91">
        <f>J20/30</f>
        <v>470</v>
      </c>
    </row>
    <row r="21" spans="1:7" ht="15.75" customHeight="1">
      <c r="A21" s="50" t="s">
        <v>180</v>
      </c>
      <c r="B21" s="149">
        <v>3.8695</v>
      </c>
      <c r="C21" s="149">
        <v>74.4286</v>
      </c>
      <c r="D21" s="149">
        <v>78.2981</v>
      </c>
      <c r="E21" s="149">
        <v>0.4009</v>
      </c>
      <c r="F21" s="149">
        <v>0.0101</v>
      </c>
      <c r="G21" s="150">
        <v>89.8446</v>
      </c>
    </row>
    <row r="22" spans="1:10" ht="15.75" customHeight="1">
      <c r="A22" s="50" t="s">
        <v>181</v>
      </c>
      <c r="B22" s="149">
        <f aca="true" t="shared" si="1" ref="B22:G22">B14</f>
        <v>0</v>
      </c>
      <c r="C22" s="149">
        <f t="shared" si="1"/>
        <v>35.8504</v>
      </c>
      <c r="D22" s="149">
        <f t="shared" si="1"/>
        <v>35.8504</v>
      </c>
      <c r="E22" s="149">
        <f t="shared" si="1"/>
        <v>0.007056666666666667</v>
      </c>
      <c r="F22" s="149">
        <f t="shared" si="1"/>
        <v>0</v>
      </c>
      <c r="G22" s="150">
        <f t="shared" si="1"/>
        <v>35.99859666666667</v>
      </c>
      <c r="J22" s="5" t="s">
        <v>209</v>
      </c>
    </row>
    <row r="23" spans="1:7" ht="15.75" customHeight="1">
      <c r="A23" s="53" t="s">
        <v>234</v>
      </c>
      <c r="B23" s="153"/>
      <c r="C23" s="153"/>
      <c r="D23" s="153"/>
      <c r="E23" s="153"/>
      <c r="F23" s="153"/>
      <c r="G23" s="154">
        <f>-166.38/20</f>
        <v>-8.318999999999999</v>
      </c>
    </row>
    <row r="24" spans="1:10" ht="15.75" customHeight="1" thickBot="1">
      <c r="A24" s="66" t="s">
        <v>193</v>
      </c>
      <c r="B24" s="151">
        <f>SUM(B17:B22)</f>
        <v>31.7087</v>
      </c>
      <c r="C24" s="151">
        <f>SUM(C17:C22)</f>
        <v>3645.9246</v>
      </c>
      <c r="D24" s="151">
        <f>SUM(D17:D22)</f>
        <v>3677.6332999999995</v>
      </c>
      <c r="E24" s="151">
        <f>SUM(E17:E22)</f>
        <v>2.1664866666666667</v>
      </c>
      <c r="F24" s="151">
        <f>SUM(F17:F22)</f>
        <v>0.02173</v>
      </c>
      <c r="G24" s="152">
        <f>SUM(G17:G23)</f>
        <v>3721.554896666667</v>
      </c>
      <c r="J24" s="5">
        <v>57.5</v>
      </c>
    </row>
    <row r="25" spans="1:10" ht="15.75" customHeight="1">
      <c r="A25" s="469" t="s">
        <v>227</v>
      </c>
      <c r="B25" s="470"/>
      <c r="C25" s="470"/>
      <c r="D25" s="470"/>
      <c r="E25" s="470"/>
      <c r="F25" s="470"/>
      <c r="G25" s="109">
        <f>(G15-G24)/G15</f>
        <v>0.23646017052942242</v>
      </c>
      <c r="J25" s="5">
        <v>25.76</v>
      </c>
    </row>
    <row r="26" spans="1:10" ht="15.75" customHeight="1" thickBot="1">
      <c r="A26" s="471" t="s">
        <v>208</v>
      </c>
      <c r="B26" s="472"/>
      <c r="C26" s="472"/>
      <c r="D26" s="472"/>
      <c r="E26" s="472"/>
      <c r="F26" s="472"/>
      <c r="G26" s="111">
        <v>0.15</v>
      </c>
      <c r="J26" s="5">
        <v>0</v>
      </c>
    </row>
    <row r="27" ht="15.75" customHeight="1">
      <c r="J27" s="5">
        <v>42.23</v>
      </c>
    </row>
    <row r="28" ht="15.75" customHeight="1">
      <c r="J28" s="5">
        <f>SUM(J24:J27)</f>
        <v>125.49000000000001</v>
      </c>
    </row>
    <row r="30" ht="15.75" customHeight="1">
      <c r="A30" s="13" t="s">
        <v>219</v>
      </c>
    </row>
    <row r="32" spans="1:6" ht="15.75" customHeight="1">
      <c r="A32" s="13" t="s">
        <v>172</v>
      </c>
      <c r="B32" s="13"/>
      <c r="C32" s="13"/>
      <c r="D32" s="13"/>
      <c r="E32" s="13"/>
      <c r="F32" s="13"/>
    </row>
    <row r="33" spans="1:6" ht="15.75" customHeight="1">
      <c r="A33" s="13"/>
      <c r="B33" s="13"/>
      <c r="C33" s="13"/>
      <c r="D33" s="13"/>
      <c r="E33" s="13"/>
      <c r="F33" s="13"/>
    </row>
    <row r="34" spans="1:6" ht="15.75" customHeight="1">
      <c r="A34" s="13" t="s">
        <v>173</v>
      </c>
      <c r="B34" s="13"/>
      <c r="C34" s="13"/>
      <c r="D34" s="13"/>
      <c r="E34" s="13"/>
      <c r="F34" s="13"/>
    </row>
    <row r="35" spans="1:6" ht="15.75" customHeight="1">
      <c r="A35" s="13"/>
      <c r="B35" s="13"/>
      <c r="C35" s="13"/>
      <c r="D35" s="13"/>
      <c r="E35" s="13"/>
      <c r="F35" s="13"/>
    </row>
    <row r="36" spans="1:6" ht="15.75" customHeight="1">
      <c r="A36" s="13" t="s">
        <v>174</v>
      </c>
      <c r="B36" s="13"/>
      <c r="C36" s="13"/>
      <c r="D36" s="13"/>
      <c r="E36" s="13"/>
      <c r="F36" s="13"/>
    </row>
    <row r="37" spans="1:6" ht="15.75" customHeight="1">
      <c r="A37" s="13"/>
      <c r="B37" s="13"/>
      <c r="C37" s="13"/>
      <c r="D37" s="13"/>
      <c r="E37" s="13"/>
      <c r="F37" s="13"/>
    </row>
    <row r="38" spans="1:6" ht="15.75" customHeight="1">
      <c r="A38" s="13" t="s">
        <v>175</v>
      </c>
      <c r="B38" s="13"/>
      <c r="C38" s="13"/>
      <c r="D38" s="13"/>
      <c r="E38" s="13"/>
      <c r="F38" s="13"/>
    </row>
    <row r="39" spans="1:6" ht="15.75" customHeight="1">
      <c r="A39" s="13"/>
      <c r="B39" s="13"/>
      <c r="C39" s="13"/>
      <c r="D39" s="13"/>
      <c r="E39" s="13"/>
      <c r="F39" s="13"/>
    </row>
    <row r="40" spans="1:6" ht="15.75" customHeight="1">
      <c r="A40" s="13" t="s">
        <v>176</v>
      </c>
      <c r="B40" s="13"/>
      <c r="C40" s="13"/>
      <c r="D40" s="13"/>
      <c r="E40" s="13"/>
      <c r="F40" s="13"/>
    </row>
    <row r="41" spans="1:6" ht="15.75" customHeight="1">
      <c r="A41" s="13"/>
      <c r="B41" s="13"/>
      <c r="C41" s="13"/>
      <c r="D41" s="13"/>
      <c r="E41" s="13"/>
      <c r="F41" s="13"/>
    </row>
    <row r="42" spans="1:6" ht="15.75" customHeight="1">
      <c r="A42" s="13" t="s">
        <v>177</v>
      </c>
      <c r="B42" s="13"/>
      <c r="C42" s="13"/>
      <c r="D42" s="13"/>
      <c r="E42" s="13"/>
      <c r="F42" s="13"/>
    </row>
    <row r="44" ht="15.75" customHeight="1">
      <c r="A44" s="13" t="s">
        <v>235</v>
      </c>
    </row>
  </sheetData>
  <sheetProtection/>
  <mergeCells count="7">
    <mergeCell ref="A25:F25"/>
    <mergeCell ref="A26:F26"/>
    <mergeCell ref="A1:G1"/>
    <mergeCell ref="A3:G3"/>
    <mergeCell ref="B6:G6"/>
    <mergeCell ref="A8:G8"/>
    <mergeCell ref="A16:G16"/>
  </mergeCells>
  <printOptions horizontalCentered="1"/>
  <pageMargins left="0.7" right="0.7" top="0.75" bottom="0.75" header="0.3" footer="0.3"/>
  <pageSetup horizontalDpi="1200" verticalDpi="1200" orientation="portrait" r:id="rId1"/>
  <headerFooter alignWithMargins="0">
    <oddFooter>&amp;C59</oddFooter>
  </headerFooter>
</worksheet>
</file>

<file path=xl/worksheets/sheet17.xml><?xml version="1.0" encoding="utf-8"?>
<worksheet xmlns="http://schemas.openxmlformats.org/spreadsheetml/2006/main" xmlns:r="http://schemas.openxmlformats.org/officeDocument/2006/relationships">
  <dimension ref="A1:L73"/>
  <sheetViews>
    <sheetView zoomScale="80" zoomScaleNormal="80" zoomScalePageLayoutView="0" workbookViewId="0" topLeftCell="A1">
      <selection activeCell="A3" sqref="A3"/>
    </sheetView>
  </sheetViews>
  <sheetFormatPr defaultColWidth="9.140625" defaultRowHeight="15"/>
  <cols>
    <col min="1" max="1" width="9.140625" style="92" customWidth="1"/>
    <col min="2" max="3" width="17.140625" style="92" customWidth="1"/>
    <col min="4" max="4" width="34.8515625" style="92" customWidth="1"/>
    <col min="5" max="5" width="9.57421875" style="92" customWidth="1"/>
    <col min="6" max="9" width="9.140625" style="92" customWidth="1"/>
    <col min="10" max="10" width="10.28125" style="92" customWidth="1"/>
    <col min="11" max="11" width="9.421875" style="92" bestFit="1" customWidth="1"/>
    <col min="12" max="16384" width="9.140625" style="92" customWidth="1"/>
  </cols>
  <sheetData>
    <row r="1" spans="2:9" ht="25.5">
      <c r="B1" s="93" t="s">
        <v>96</v>
      </c>
      <c r="C1" s="94" t="s">
        <v>95</v>
      </c>
      <c r="D1" s="94" t="s">
        <v>94</v>
      </c>
      <c r="E1" s="94" t="s">
        <v>93</v>
      </c>
      <c r="F1" s="94" t="s">
        <v>92</v>
      </c>
      <c r="G1" s="94" t="s">
        <v>91</v>
      </c>
      <c r="H1" s="94" t="s">
        <v>73</v>
      </c>
      <c r="I1" s="94"/>
    </row>
    <row r="2" spans="1:12" ht="15" customHeight="1">
      <c r="A2" s="95">
        <f>B2/100</f>
        <v>0.480882768361582</v>
      </c>
      <c r="B2" s="96">
        <f>C2*L2</f>
        <v>48.0882768361582</v>
      </c>
      <c r="C2" s="97">
        <v>0.457</v>
      </c>
      <c r="D2" s="98" t="s">
        <v>90</v>
      </c>
      <c r="E2" s="98">
        <v>0.9</v>
      </c>
      <c r="F2" s="98">
        <v>97.6</v>
      </c>
      <c r="G2" s="98">
        <v>0.4</v>
      </c>
      <c r="H2" s="98">
        <v>100</v>
      </c>
      <c r="J2" s="99">
        <v>74.5</v>
      </c>
      <c r="K2" s="96">
        <v>70.8</v>
      </c>
      <c r="L2" s="92">
        <f>J2*100/K2</f>
        <v>105.22598870056498</v>
      </c>
    </row>
    <row r="3" spans="1:10" ht="15" customHeight="1">
      <c r="A3" s="95">
        <f aca="true" t="shared" si="0" ref="A3:A14">B3/100</f>
        <v>0.10838276836158192</v>
      </c>
      <c r="B3" s="96">
        <f>C3*L2</f>
        <v>10.838276836158192</v>
      </c>
      <c r="C3" s="97">
        <v>0.103</v>
      </c>
      <c r="D3" s="98" t="s">
        <v>89</v>
      </c>
      <c r="E3" s="98">
        <v>2</v>
      </c>
      <c r="F3" s="98">
        <v>90.8</v>
      </c>
      <c r="G3" s="98">
        <v>5.5</v>
      </c>
      <c r="H3" s="98">
        <v>100</v>
      </c>
      <c r="J3" s="99"/>
    </row>
    <row r="4" spans="1:10" ht="15" customHeight="1">
      <c r="A4" s="95">
        <f t="shared" si="0"/>
        <v>0.24443997175141244</v>
      </c>
      <c r="B4" s="96">
        <f>C4*L2</f>
        <v>24.443997175141245</v>
      </c>
      <c r="C4" s="97">
        <v>0.2323</v>
      </c>
      <c r="D4" s="98" t="s">
        <v>88</v>
      </c>
      <c r="E4" s="98">
        <v>0.5</v>
      </c>
      <c r="F4" s="98">
        <v>98.6</v>
      </c>
      <c r="G4" s="98">
        <v>0.5</v>
      </c>
      <c r="H4" s="98">
        <v>100</v>
      </c>
      <c r="J4" s="99"/>
    </row>
    <row r="5" spans="1:10" ht="15" customHeight="1">
      <c r="A5" s="95">
        <f t="shared" si="0"/>
        <v>0.15</v>
      </c>
      <c r="B5" s="96">
        <f>J5</f>
        <v>15</v>
      </c>
      <c r="C5" s="97">
        <v>0.1221</v>
      </c>
      <c r="D5" s="98" t="s">
        <v>87</v>
      </c>
      <c r="E5" s="98">
        <v>0.9</v>
      </c>
      <c r="F5" s="98">
        <v>98.9</v>
      </c>
      <c r="G5" s="98">
        <v>25</v>
      </c>
      <c r="H5" s="98">
        <v>100</v>
      </c>
      <c r="I5" s="100"/>
      <c r="J5" s="101">
        <v>15</v>
      </c>
    </row>
    <row r="6" spans="1:10" ht="15" customHeight="1">
      <c r="A6" s="95">
        <f t="shared" si="0"/>
        <v>0</v>
      </c>
      <c r="B6" s="96">
        <f>J6</f>
        <v>0</v>
      </c>
      <c r="C6" s="97">
        <v>0.0211</v>
      </c>
      <c r="D6" s="98" t="s">
        <v>86</v>
      </c>
      <c r="E6" s="98">
        <v>0</v>
      </c>
      <c r="F6" s="98">
        <v>75</v>
      </c>
      <c r="G6" s="98">
        <v>40</v>
      </c>
      <c r="H6" s="98">
        <v>100</v>
      </c>
      <c r="I6" s="100"/>
      <c r="J6" s="101"/>
    </row>
    <row r="7" spans="1:12" ht="15" customHeight="1">
      <c r="A7" s="95">
        <f t="shared" si="0"/>
        <v>0</v>
      </c>
      <c r="B7" s="96">
        <f>C7*L7</f>
        <v>0</v>
      </c>
      <c r="C7" s="97">
        <v>0.0058</v>
      </c>
      <c r="D7" s="98" t="s">
        <v>85</v>
      </c>
      <c r="E7" s="98">
        <v>0</v>
      </c>
      <c r="F7" s="98">
        <v>50</v>
      </c>
      <c r="G7" s="98">
        <v>75</v>
      </c>
      <c r="H7" s="98">
        <v>100</v>
      </c>
      <c r="J7" s="101"/>
      <c r="K7" s="96">
        <v>5</v>
      </c>
      <c r="L7" s="92">
        <f>J7/K7</f>
        <v>0</v>
      </c>
    </row>
    <row r="8" spans="1:10" ht="15" customHeight="1">
      <c r="A8" s="95">
        <f t="shared" si="0"/>
        <v>0</v>
      </c>
      <c r="B8" s="96">
        <f>C8*L7</f>
        <v>0</v>
      </c>
      <c r="C8" s="97">
        <v>0.0109</v>
      </c>
      <c r="D8" s="98" t="s">
        <v>78</v>
      </c>
      <c r="E8" s="98">
        <v>0</v>
      </c>
      <c r="F8" s="98">
        <v>20</v>
      </c>
      <c r="G8" s="98">
        <v>90</v>
      </c>
      <c r="H8" s="98">
        <v>100</v>
      </c>
      <c r="J8" s="99"/>
    </row>
    <row r="9" spans="1:8" ht="15" customHeight="1">
      <c r="A9" s="95">
        <f t="shared" si="0"/>
        <v>0</v>
      </c>
      <c r="B9" s="96">
        <f>C9*L7</f>
        <v>0</v>
      </c>
      <c r="C9" s="97">
        <v>0.029</v>
      </c>
      <c r="D9" s="98" t="s">
        <v>84</v>
      </c>
      <c r="E9" s="98">
        <v>0</v>
      </c>
      <c r="F9" s="98">
        <v>0</v>
      </c>
      <c r="G9" s="98">
        <v>100</v>
      </c>
      <c r="H9" s="98">
        <v>100</v>
      </c>
    </row>
    <row r="10" spans="1:9" ht="15" customHeight="1">
      <c r="A10" s="95">
        <f t="shared" si="0"/>
        <v>0</v>
      </c>
      <c r="B10" s="96">
        <v>0</v>
      </c>
      <c r="C10" s="97">
        <v>0.0005</v>
      </c>
      <c r="D10" s="98" t="s">
        <v>83</v>
      </c>
      <c r="E10" s="98">
        <v>0</v>
      </c>
      <c r="F10" s="98">
        <v>0</v>
      </c>
      <c r="G10" s="98">
        <v>100</v>
      </c>
      <c r="H10" s="98">
        <v>100</v>
      </c>
      <c r="I10" s="93"/>
    </row>
    <row r="11" spans="1:8" ht="15" customHeight="1">
      <c r="A11" s="95">
        <f t="shared" si="0"/>
        <v>0</v>
      </c>
      <c r="B11" s="96">
        <v>0</v>
      </c>
      <c r="C11" s="97">
        <v>0.0007</v>
      </c>
      <c r="D11" s="98" t="s">
        <v>82</v>
      </c>
      <c r="E11" s="98">
        <v>0</v>
      </c>
      <c r="F11" s="98">
        <v>0</v>
      </c>
      <c r="G11" s="98">
        <v>100</v>
      </c>
      <c r="H11" s="98">
        <v>100</v>
      </c>
    </row>
    <row r="12" spans="1:8" ht="15" customHeight="1">
      <c r="A12" s="95">
        <f t="shared" si="0"/>
        <v>0.012416666666666666</v>
      </c>
      <c r="B12" s="96">
        <f>C12*L2</f>
        <v>1.2416666666666667</v>
      </c>
      <c r="C12" s="97">
        <v>0.0118</v>
      </c>
      <c r="D12" s="98" t="s">
        <v>81</v>
      </c>
      <c r="E12" s="98">
        <v>63.4</v>
      </c>
      <c r="F12" s="98">
        <v>22.9</v>
      </c>
      <c r="G12" s="98">
        <v>0</v>
      </c>
      <c r="H12" s="98">
        <v>100</v>
      </c>
    </row>
    <row r="13" spans="1:8" ht="15" customHeight="1">
      <c r="A13" s="95">
        <f t="shared" si="0"/>
        <v>0</v>
      </c>
      <c r="B13" s="96">
        <v>0</v>
      </c>
      <c r="C13" s="97">
        <v>0.0011</v>
      </c>
      <c r="D13" s="98" t="s">
        <v>80</v>
      </c>
      <c r="E13" s="98">
        <v>0</v>
      </c>
      <c r="F13" s="98">
        <v>0</v>
      </c>
      <c r="G13" s="98">
        <v>100</v>
      </c>
      <c r="H13" s="98">
        <v>100</v>
      </c>
    </row>
    <row r="14" spans="1:8" ht="15" customHeight="1">
      <c r="A14" s="95">
        <f t="shared" si="0"/>
        <v>0.004524717514124294</v>
      </c>
      <c r="B14" s="96">
        <f>C14*L2</f>
        <v>0.4524717514124294</v>
      </c>
      <c r="C14" s="97">
        <v>0.0043</v>
      </c>
      <c r="D14" s="98" t="s">
        <v>79</v>
      </c>
      <c r="E14" s="98">
        <v>0</v>
      </c>
      <c r="F14" s="98">
        <v>80</v>
      </c>
      <c r="G14" s="98">
        <v>10</v>
      </c>
      <c r="H14" s="98">
        <v>100</v>
      </c>
    </row>
    <row r="15" ht="12.75">
      <c r="J15" s="99">
        <f>J2+J5+J6+J7</f>
        <v>89.5</v>
      </c>
    </row>
    <row r="16" spans="1:2" ht="12.75">
      <c r="A16" s="102">
        <f>SUM(A2:A14)</f>
        <v>1.0006468926553673</v>
      </c>
      <c r="B16" s="102">
        <f>SUM(B2:B14)</f>
        <v>100.06468926553673</v>
      </c>
    </row>
    <row r="20" spans="2:4" ht="12.75">
      <c r="B20" s="92" t="s">
        <v>185</v>
      </c>
      <c r="C20" s="92" t="s">
        <v>191</v>
      </c>
      <c r="D20" s="92" t="s">
        <v>192</v>
      </c>
    </row>
    <row r="21" spans="2:11" ht="12.75">
      <c r="B21" s="92">
        <v>468</v>
      </c>
      <c r="C21" s="92">
        <v>9.52</v>
      </c>
      <c r="D21" s="92">
        <f>C21*B21</f>
        <v>4455.36</v>
      </c>
      <c r="E21" s="92">
        <f>D21*2</f>
        <v>8910.72</v>
      </c>
      <c r="H21" s="103">
        <v>9.52</v>
      </c>
      <c r="I21" s="104"/>
      <c r="J21" s="103"/>
      <c r="K21" s="99"/>
    </row>
    <row r="22" spans="8:11" ht="12.75">
      <c r="H22" s="92">
        <f>H21/2</f>
        <v>4.76</v>
      </c>
      <c r="I22" s="104"/>
      <c r="K22" s="96"/>
    </row>
    <row r="23" spans="8:11" ht="12.75">
      <c r="H23" s="92">
        <v>5.81</v>
      </c>
      <c r="I23" s="104"/>
      <c r="K23" s="96"/>
    </row>
    <row r="24" spans="8:11" ht="12.75">
      <c r="H24" s="103">
        <f>H23/2</f>
        <v>2.905</v>
      </c>
      <c r="I24" s="104"/>
      <c r="J24" s="103"/>
      <c r="K24" s="96"/>
    </row>
    <row r="25" spans="7:11" ht="12.75">
      <c r="G25" s="93"/>
      <c r="K25" s="99"/>
    </row>
    <row r="26" spans="6:11" ht="12.75">
      <c r="F26" s="93"/>
      <c r="G26" s="103"/>
      <c r="K26" s="103"/>
    </row>
    <row r="28" ht="12.75">
      <c r="D28" s="103"/>
    </row>
    <row r="29" ht="12.75">
      <c r="E29" s="93"/>
    </row>
    <row r="30" spans="2:5" ht="12.75">
      <c r="B30" s="93"/>
      <c r="D30" s="105"/>
      <c r="E30" s="93"/>
    </row>
    <row r="33" spans="6:8" ht="12.75">
      <c r="F33" s="103"/>
      <c r="G33" s="103"/>
      <c r="H33" s="103"/>
    </row>
    <row r="34" ht="12.75">
      <c r="F34" s="99"/>
    </row>
    <row r="35" spans="2:6" ht="12.75">
      <c r="B35" s="93"/>
      <c r="F35" s="99"/>
    </row>
    <row r="36" ht="12.75">
      <c r="F36" s="99"/>
    </row>
    <row r="37" ht="12.75">
      <c r="F37" s="99"/>
    </row>
    <row r="38" ht="12.75">
      <c r="F38" s="99"/>
    </row>
    <row r="39" ht="12.75">
      <c r="F39" s="99"/>
    </row>
    <row r="40" spans="2:6" ht="12.75">
      <c r="B40" s="93"/>
      <c r="E40" s="103"/>
      <c r="F40" s="99"/>
    </row>
    <row r="41" ht="12.75">
      <c r="F41" s="99"/>
    </row>
    <row r="42" ht="12.75">
      <c r="F42" s="99"/>
    </row>
    <row r="43" ht="12.75">
      <c r="F43" s="99"/>
    </row>
    <row r="44" ht="12.75">
      <c r="F44" s="99"/>
    </row>
    <row r="45" spans="2:6" ht="12.75">
      <c r="B45" s="93"/>
      <c r="C45" s="103"/>
      <c r="D45" s="103"/>
      <c r="E45" s="103"/>
      <c r="F45" s="99"/>
    </row>
    <row r="46" ht="12.75">
      <c r="F46" s="99"/>
    </row>
    <row r="47" ht="12.75">
      <c r="F47" s="99"/>
    </row>
    <row r="48" ht="12.75">
      <c r="F48" s="99"/>
    </row>
    <row r="49" ht="12.75">
      <c r="F49" s="99"/>
    </row>
    <row r="50" spans="2:6" ht="12.75">
      <c r="B50" s="93"/>
      <c r="C50" s="93"/>
      <c r="D50" s="106"/>
      <c r="E50" s="93"/>
      <c r="F50" s="93"/>
    </row>
    <row r="52" ht="12.75">
      <c r="B52" s="103"/>
    </row>
    <row r="54" spans="2:10" ht="15">
      <c r="B54"/>
      <c r="C54" s="1"/>
      <c r="D54" s="1"/>
      <c r="E54" s="1"/>
      <c r="F54" s="1"/>
      <c r="G54" s="1"/>
      <c r="J54" s="93"/>
    </row>
    <row r="55" spans="2:7" ht="15">
      <c r="B55"/>
      <c r="C55" s="1"/>
      <c r="D55" s="1"/>
      <c r="E55" s="1"/>
      <c r="F55"/>
      <c r="G55"/>
    </row>
    <row r="56" spans="2:7" ht="15">
      <c r="B56"/>
      <c r="C56"/>
      <c r="D56"/>
      <c r="E56"/>
      <c r="F56"/>
      <c r="G56"/>
    </row>
    <row r="57" spans="2:7" ht="15">
      <c r="B57"/>
      <c r="C57" s="5"/>
      <c r="D57"/>
      <c r="E57"/>
      <c r="F57"/>
      <c r="G57"/>
    </row>
    <row r="58" spans="2:7" ht="15">
      <c r="B58"/>
      <c r="C58" s="5"/>
      <c r="D58"/>
      <c r="E58"/>
      <c r="F58"/>
      <c r="G58"/>
    </row>
    <row r="59" spans="2:7" ht="15">
      <c r="B59"/>
      <c r="C59" s="5"/>
      <c r="D59"/>
      <c r="E59"/>
      <c r="F59"/>
      <c r="G59"/>
    </row>
    <row r="60" spans="2:7" ht="15">
      <c r="B60"/>
      <c r="C60" s="1"/>
      <c r="D60"/>
      <c r="E60"/>
      <c r="F60"/>
      <c r="G60"/>
    </row>
    <row r="61" spans="2:7" ht="15">
      <c r="B61"/>
      <c r="C61" s="5"/>
      <c r="D61"/>
      <c r="E61"/>
      <c r="F61"/>
      <c r="G61"/>
    </row>
    <row r="62" spans="2:7" ht="15">
      <c r="B62"/>
      <c r="C62" s="5"/>
      <c r="D62"/>
      <c r="E62"/>
      <c r="F62"/>
      <c r="G62"/>
    </row>
    <row r="63" spans="2:7" ht="15">
      <c r="B63"/>
      <c r="C63" s="5"/>
      <c r="D63"/>
      <c r="E63"/>
      <c r="F63"/>
      <c r="G63"/>
    </row>
    <row r="64" spans="2:7" ht="15">
      <c r="B64"/>
      <c r="C64" s="5"/>
      <c r="D64"/>
      <c r="E64" s="108"/>
      <c r="F64"/>
      <c r="G64"/>
    </row>
    <row r="65" spans="2:7" ht="15">
      <c r="B65"/>
      <c r="C65" s="5"/>
      <c r="D65"/>
      <c r="E65" s="108"/>
      <c r="F65"/>
      <c r="G65"/>
    </row>
    <row r="66" spans="2:7" ht="15">
      <c r="B66"/>
      <c r="C66" s="1"/>
      <c r="D66"/>
      <c r="E66"/>
      <c r="F66"/>
      <c r="G66"/>
    </row>
    <row r="67" spans="2:7" ht="15">
      <c r="B67"/>
      <c r="C67" s="5"/>
      <c r="D67"/>
      <c r="E67"/>
      <c r="F67"/>
      <c r="G67"/>
    </row>
    <row r="68" spans="2:7" ht="15">
      <c r="B68"/>
      <c r="C68" s="5"/>
      <c r="D68"/>
      <c r="E68" s="108"/>
      <c r="F68"/>
      <c r="G68"/>
    </row>
    <row r="69" spans="6:7" ht="15">
      <c r="F69"/>
      <c r="G69"/>
    </row>
    <row r="70" spans="6:10" ht="15">
      <c r="F70"/>
      <c r="G70" s="1"/>
      <c r="J70" s="1"/>
    </row>
    <row r="73" ht="15">
      <c r="D73"/>
    </row>
  </sheetData>
  <sheetProtection/>
  <printOptions/>
  <pageMargins left="0.75" right="0.75" top="1" bottom="1" header="0.5" footer="0.5"/>
  <pageSetup horizontalDpi="1200" verticalDpi="1200" orientation="landscape"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R58"/>
  <sheetViews>
    <sheetView tabSelected="1" zoomScalePageLayoutView="0" workbookViewId="0" topLeftCell="A1">
      <selection activeCell="L65" sqref="L65"/>
    </sheetView>
  </sheetViews>
  <sheetFormatPr defaultColWidth="9.140625" defaultRowHeight="15"/>
  <cols>
    <col min="2" max="2" width="18.57421875" style="0" customWidth="1"/>
    <col min="4" max="4" width="10.8515625" style="0" customWidth="1"/>
    <col min="6" max="6" width="10.8515625" style="0" customWidth="1"/>
    <col min="9" max="9" width="11.00390625" style="0" customWidth="1"/>
    <col min="12" max="13" width="16.8515625" style="0" customWidth="1"/>
    <col min="16" max="16" width="11.57421875" style="0" customWidth="1"/>
  </cols>
  <sheetData>
    <row r="1" spans="1:18" ht="36.75" customHeight="1">
      <c r="A1" s="360" t="s">
        <v>424</v>
      </c>
      <c r="C1" s="231" t="s">
        <v>461</v>
      </c>
      <c r="D1" s="231"/>
      <c r="E1" s="231"/>
      <c r="F1" s="231"/>
      <c r="G1" s="231"/>
      <c r="H1" s="231"/>
      <c r="I1" s="231"/>
      <c r="J1" s="231"/>
      <c r="K1" s="231"/>
      <c r="L1" s="231"/>
      <c r="M1" s="231"/>
      <c r="N1" s="231"/>
      <c r="O1" s="231"/>
      <c r="P1" s="231"/>
      <c r="Q1" s="231"/>
      <c r="R1" s="231"/>
    </row>
    <row r="3" ht="15">
      <c r="D3" t="s">
        <v>448</v>
      </c>
    </row>
    <row r="5" spans="1:9" ht="15">
      <c r="A5" t="s">
        <v>425</v>
      </c>
      <c r="B5" t="s">
        <v>413</v>
      </c>
      <c r="C5" t="s">
        <v>417</v>
      </c>
      <c r="D5" t="s">
        <v>420</v>
      </c>
      <c r="E5" t="s">
        <v>421</v>
      </c>
      <c r="F5" t="s">
        <v>422</v>
      </c>
      <c r="G5" t="s">
        <v>423</v>
      </c>
      <c r="I5" t="s">
        <v>428</v>
      </c>
    </row>
    <row r="6" spans="1:9" ht="15">
      <c r="A6" t="s">
        <v>426</v>
      </c>
      <c r="B6" t="s">
        <v>414</v>
      </c>
      <c r="C6" t="s">
        <v>418</v>
      </c>
      <c r="D6">
        <v>123.34</v>
      </c>
      <c r="E6">
        <v>61.8</v>
      </c>
      <c r="F6">
        <v>37.28</v>
      </c>
      <c r="G6">
        <v>17.6</v>
      </c>
      <c r="I6">
        <v>17975</v>
      </c>
    </row>
    <row r="7" spans="1:9" ht="15">
      <c r="A7" t="s">
        <v>427</v>
      </c>
      <c r="B7" t="s">
        <v>415</v>
      </c>
      <c r="C7" t="s">
        <v>418</v>
      </c>
      <c r="D7">
        <v>107.49</v>
      </c>
      <c r="E7">
        <v>49.94</v>
      </c>
      <c r="F7">
        <v>29.21</v>
      </c>
      <c r="G7">
        <v>12.89</v>
      </c>
      <c r="I7">
        <v>17834</v>
      </c>
    </row>
    <row r="8" spans="1:9" ht="15">
      <c r="A8" t="s">
        <v>426</v>
      </c>
      <c r="B8" t="s">
        <v>415</v>
      </c>
      <c r="C8" t="s">
        <v>419</v>
      </c>
      <c r="D8">
        <v>123.95</v>
      </c>
      <c r="E8">
        <v>0.73</v>
      </c>
      <c r="F8">
        <v>1.56</v>
      </c>
      <c r="G8">
        <v>13.98</v>
      </c>
      <c r="I8">
        <v>19715</v>
      </c>
    </row>
    <row r="9" spans="1:9" ht="15">
      <c r="A9" t="s">
        <v>427</v>
      </c>
      <c r="B9" t="s">
        <v>415</v>
      </c>
      <c r="C9" t="s">
        <v>419</v>
      </c>
      <c r="D9">
        <v>108.97</v>
      </c>
      <c r="E9">
        <v>0.21</v>
      </c>
      <c r="F9">
        <v>1.08</v>
      </c>
      <c r="G9">
        <v>9.13</v>
      </c>
      <c r="I9">
        <v>18599</v>
      </c>
    </row>
    <row r="10" spans="1:9" ht="15">
      <c r="A10" t="s">
        <v>426</v>
      </c>
      <c r="B10" t="s">
        <v>416</v>
      </c>
      <c r="C10" t="s">
        <v>418</v>
      </c>
      <c r="D10">
        <v>53.89</v>
      </c>
      <c r="E10">
        <v>30.77</v>
      </c>
      <c r="F10">
        <v>24.92</v>
      </c>
      <c r="G10">
        <v>6.49</v>
      </c>
      <c r="I10">
        <v>6222</v>
      </c>
    </row>
    <row r="11" spans="1:9" ht="15">
      <c r="A11" t="s">
        <v>427</v>
      </c>
      <c r="B11" t="s">
        <v>416</v>
      </c>
      <c r="C11" t="s">
        <v>418</v>
      </c>
      <c r="D11">
        <v>45.47</v>
      </c>
      <c r="E11">
        <v>25.4</v>
      </c>
      <c r="F11">
        <v>14.22</v>
      </c>
      <c r="G11">
        <v>3.87</v>
      </c>
      <c r="I11">
        <v>5796</v>
      </c>
    </row>
    <row r="12" spans="1:9" ht="15">
      <c r="A12" t="s">
        <v>426</v>
      </c>
      <c r="B12" t="s">
        <v>416</v>
      </c>
      <c r="C12" t="s">
        <v>419</v>
      </c>
      <c r="D12">
        <v>52.38</v>
      </c>
      <c r="E12">
        <v>10.4</v>
      </c>
      <c r="F12">
        <v>17.5</v>
      </c>
      <c r="G12">
        <v>2.77</v>
      </c>
      <c r="I12">
        <v>6423</v>
      </c>
    </row>
    <row r="13" spans="1:9" ht="15">
      <c r="A13" t="s">
        <v>427</v>
      </c>
      <c r="B13" t="s">
        <v>416</v>
      </c>
      <c r="C13" t="s">
        <v>419</v>
      </c>
      <c r="D13">
        <v>59.88</v>
      </c>
      <c r="E13">
        <v>0.69</v>
      </c>
      <c r="F13">
        <v>5.94</v>
      </c>
      <c r="G13">
        <v>1.81</v>
      </c>
      <c r="I13">
        <v>5532</v>
      </c>
    </row>
    <row r="15" spans="4:11" ht="15">
      <c r="D15">
        <f>AVERAGE(D6:D13)</f>
        <v>84.42125</v>
      </c>
      <c r="E15">
        <f>AVERAGE(E6:E13)</f>
        <v>22.4925</v>
      </c>
      <c r="F15">
        <f>AVERAGE(F6:F13)</f>
        <v>16.46375</v>
      </c>
      <c r="G15">
        <f>AVERAGE(G6:G13)</f>
        <v>8.5675</v>
      </c>
      <c r="I15">
        <f>AVERAGE(I6:I13)</f>
        <v>12262</v>
      </c>
      <c r="K15" t="s">
        <v>429</v>
      </c>
    </row>
    <row r="17" spans="4:11" ht="15">
      <c r="D17">
        <f>AVERAGE(D10:D13)</f>
        <v>52.905</v>
      </c>
      <c r="E17">
        <f>AVERAGE(E10:E13)</f>
        <v>16.815</v>
      </c>
      <c r="F17">
        <f>AVERAGE(F10:F13)</f>
        <v>15.645</v>
      </c>
      <c r="G17">
        <f>AVERAGE(G10:G13)</f>
        <v>3.735</v>
      </c>
      <c r="I17">
        <f>AVERAGE(I10:I13)</f>
        <v>5993.25</v>
      </c>
      <c r="K17" t="s">
        <v>430</v>
      </c>
    </row>
    <row r="19" spans="4:11" ht="15">
      <c r="D19">
        <f>AVERAGE(D6:D9)</f>
        <v>115.9375</v>
      </c>
      <c r="E19">
        <f>AVERAGE(E6:E9)</f>
        <v>28.169999999999998</v>
      </c>
      <c r="F19">
        <f>AVERAGE(F6:F9)</f>
        <v>17.282500000000002</v>
      </c>
      <c r="G19">
        <f>AVERAGE(G6:G9)</f>
        <v>13.4</v>
      </c>
      <c r="I19">
        <f>AVERAGE(I6:I9)</f>
        <v>18530.75</v>
      </c>
      <c r="K19" t="s">
        <v>431</v>
      </c>
    </row>
    <row r="20" spans="16:18" ht="15">
      <c r="P20" t="s">
        <v>441</v>
      </c>
      <c r="Q20">
        <v>453.5924</v>
      </c>
      <c r="R20" t="s">
        <v>440</v>
      </c>
    </row>
    <row r="21" spans="1:18" ht="15">
      <c r="A21" s="345" t="s">
        <v>436</v>
      </c>
      <c r="B21" s="348"/>
      <c r="C21" s="479" t="s">
        <v>442</v>
      </c>
      <c r="D21" s="480"/>
      <c r="E21" s="480"/>
      <c r="F21" s="480"/>
      <c r="G21" s="480"/>
      <c r="H21" s="481"/>
      <c r="I21" s="481"/>
      <c r="J21" s="482"/>
      <c r="K21" s="479" t="s">
        <v>449</v>
      </c>
      <c r="L21" s="483"/>
      <c r="P21" t="s">
        <v>441</v>
      </c>
      <c r="Q21">
        <v>0.0004535924</v>
      </c>
      <c r="R21" t="s">
        <v>444</v>
      </c>
    </row>
    <row r="22" spans="1:12" ht="15">
      <c r="A22" s="345"/>
      <c r="B22" s="348"/>
      <c r="C22" s="349"/>
      <c r="D22" s="346"/>
      <c r="E22" s="346"/>
      <c r="F22" s="346"/>
      <c r="G22" s="346"/>
      <c r="H22" s="346"/>
      <c r="I22" s="346"/>
      <c r="J22" s="350"/>
      <c r="K22" s="349"/>
      <c r="L22" s="350"/>
    </row>
    <row r="23" spans="1:12" ht="15">
      <c r="A23" s="346"/>
      <c r="B23" s="348"/>
      <c r="C23" s="349"/>
      <c r="D23" s="347" t="s">
        <v>48</v>
      </c>
      <c r="E23" s="347" t="s">
        <v>49</v>
      </c>
      <c r="F23" s="347" t="s">
        <v>228</v>
      </c>
      <c r="G23" s="347" t="s">
        <v>446</v>
      </c>
      <c r="H23" s="347"/>
      <c r="I23" s="347"/>
      <c r="J23" s="351" t="s">
        <v>447</v>
      </c>
      <c r="K23" s="349"/>
      <c r="L23" s="350"/>
    </row>
    <row r="24" spans="1:13" ht="15">
      <c r="A24" s="346" t="s">
        <v>433</v>
      </c>
      <c r="B24" s="348"/>
      <c r="C24" s="349" t="s">
        <v>438</v>
      </c>
      <c r="D24" s="356">
        <f>24*D15</f>
        <v>2026.1100000000001</v>
      </c>
      <c r="E24" s="356">
        <f>E15*24</f>
        <v>539.8199999999999</v>
      </c>
      <c r="F24" s="356">
        <f>F15*24</f>
        <v>395.13</v>
      </c>
      <c r="G24" s="356">
        <f>G15*24</f>
        <v>205.62</v>
      </c>
      <c r="H24" s="346"/>
      <c r="I24" s="346">
        <f>I15*24</f>
        <v>294288</v>
      </c>
      <c r="J24" s="350" t="s">
        <v>443</v>
      </c>
      <c r="K24" s="349"/>
      <c r="L24" s="350" t="s">
        <v>445</v>
      </c>
      <c r="M24" s="1"/>
    </row>
    <row r="25" spans="1:13" ht="15">
      <c r="A25" s="346"/>
      <c r="B25" s="348"/>
      <c r="C25" s="349" t="s">
        <v>439</v>
      </c>
      <c r="D25" s="357">
        <f>D24/Q20</f>
        <v>4.466807644925268</v>
      </c>
      <c r="E25" s="357">
        <f>E24/Q20</f>
        <v>1.1900993050148105</v>
      </c>
      <c r="F25" s="357">
        <f>F24/Q20</f>
        <v>0.8711124789568785</v>
      </c>
      <c r="G25" s="357">
        <f>G24/Q20</f>
        <v>0.453314473522925</v>
      </c>
      <c r="H25" s="352"/>
      <c r="I25" s="352">
        <f>I24/Q20</f>
        <v>648.7939392282586</v>
      </c>
      <c r="J25" s="353">
        <f>I25*Q21</f>
        <v>0.294288</v>
      </c>
      <c r="K25" s="354"/>
      <c r="L25" s="353">
        <f>J25*365</f>
        <v>107.41512</v>
      </c>
      <c r="M25" s="1"/>
    </row>
    <row r="26" spans="1:13" ht="15">
      <c r="A26" s="346"/>
      <c r="B26" s="348"/>
      <c r="C26" s="349"/>
      <c r="D26" s="357"/>
      <c r="E26" s="357"/>
      <c r="F26" s="357"/>
      <c r="G26" s="357"/>
      <c r="H26" s="355"/>
      <c r="I26" s="355"/>
      <c r="J26" s="353"/>
      <c r="K26" s="354"/>
      <c r="L26" s="353"/>
      <c r="M26" s="1"/>
    </row>
    <row r="27" spans="1:13" ht="15">
      <c r="A27" s="346" t="s">
        <v>432</v>
      </c>
      <c r="B27" s="348"/>
      <c r="C27" s="349" t="s">
        <v>438</v>
      </c>
      <c r="D27" s="357">
        <f>D15*12</f>
        <v>1013.0550000000001</v>
      </c>
      <c r="E27" s="357">
        <f>E15*12</f>
        <v>269.90999999999997</v>
      </c>
      <c r="F27" s="357">
        <f>F15*12</f>
        <v>197.565</v>
      </c>
      <c r="G27" s="357">
        <f>G15*12</f>
        <v>102.81</v>
      </c>
      <c r="H27" s="355"/>
      <c r="I27" s="355">
        <f>I15*12</f>
        <v>147144</v>
      </c>
      <c r="J27" s="353" t="s">
        <v>443</v>
      </c>
      <c r="K27" s="354"/>
      <c r="L27" s="353" t="s">
        <v>445</v>
      </c>
      <c r="M27" s="1"/>
    </row>
    <row r="28" spans="1:13" ht="15">
      <c r="A28" s="346"/>
      <c r="B28" s="348"/>
      <c r="C28" s="349" t="s">
        <v>439</v>
      </c>
      <c r="D28" s="357">
        <f>D27/Q20</f>
        <v>2.233403822462634</v>
      </c>
      <c r="E28" s="357">
        <f>E27/Q20</f>
        <v>0.5950496525074053</v>
      </c>
      <c r="F28" s="357">
        <f>F27/Q20</f>
        <v>0.43555623947843924</v>
      </c>
      <c r="G28" s="357">
        <f>G27/Q20</f>
        <v>0.2266572367614625</v>
      </c>
      <c r="H28" s="352"/>
      <c r="I28" s="352">
        <f>I27/Q20</f>
        <v>324.3969696141293</v>
      </c>
      <c r="J28" s="353">
        <f>I28*Q21</f>
        <v>0.147144</v>
      </c>
      <c r="K28" s="354"/>
      <c r="L28" s="353">
        <f>J28*365</f>
        <v>53.70756</v>
      </c>
      <c r="M28" s="1"/>
    </row>
    <row r="29" spans="1:13" ht="15">
      <c r="A29" s="346"/>
      <c r="B29" s="348"/>
      <c r="C29" s="349"/>
      <c r="D29" s="357"/>
      <c r="E29" s="357"/>
      <c r="F29" s="357"/>
      <c r="G29" s="357"/>
      <c r="H29" s="355"/>
      <c r="I29" s="355"/>
      <c r="J29" s="353"/>
      <c r="K29" s="354"/>
      <c r="L29" s="353"/>
      <c r="M29" s="1"/>
    </row>
    <row r="30" spans="1:13" ht="15">
      <c r="A30" s="346" t="s">
        <v>434</v>
      </c>
      <c r="B30" s="348"/>
      <c r="C30" s="349" t="s">
        <v>438</v>
      </c>
      <c r="D30" s="357">
        <f>D15*8</f>
        <v>675.37</v>
      </c>
      <c r="E30" s="357">
        <f>E15*8</f>
        <v>179.94</v>
      </c>
      <c r="F30" s="357">
        <f>F15*8</f>
        <v>131.71</v>
      </c>
      <c r="G30" s="357">
        <f>G15*8</f>
        <v>68.54</v>
      </c>
      <c r="H30" s="355"/>
      <c r="I30" s="355">
        <f>I15*8</f>
        <v>98096</v>
      </c>
      <c r="J30" s="353" t="s">
        <v>443</v>
      </c>
      <c r="K30" s="354"/>
      <c r="L30" s="353" t="s">
        <v>445</v>
      </c>
      <c r="M30" s="1"/>
    </row>
    <row r="31" spans="1:13" ht="15">
      <c r="A31" s="346"/>
      <c r="B31" s="348"/>
      <c r="C31" s="349" t="s">
        <v>439</v>
      </c>
      <c r="D31" s="357">
        <f>D30/Q20</f>
        <v>1.488935881641756</v>
      </c>
      <c r="E31" s="357">
        <f>E30/Q20</f>
        <v>0.3966997683382702</v>
      </c>
      <c r="F31" s="357">
        <f>F30/Q20</f>
        <v>0.2903708263189595</v>
      </c>
      <c r="G31" s="357">
        <f>G30/Q20</f>
        <v>0.15110482450764168</v>
      </c>
      <c r="H31" s="352"/>
      <c r="I31" s="352">
        <f>I30/Q20</f>
        <v>216.26464640941956</v>
      </c>
      <c r="J31" s="353">
        <f>I31*Q21</f>
        <v>0.09809599999999999</v>
      </c>
      <c r="K31" s="354"/>
      <c r="L31" s="353">
        <f>J31*365</f>
        <v>35.80504</v>
      </c>
      <c r="M31" s="1"/>
    </row>
    <row r="32" spans="1:13" ht="15">
      <c r="A32" s="346"/>
      <c r="B32" s="348"/>
      <c r="C32" s="349"/>
      <c r="D32" s="357"/>
      <c r="E32" s="357"/>
      <c r="F32" s="357"/>
      <c r="G32" s="357"/>
      <c r="H32" s="355"/>
      <c r="I32" s="355"/>
      <c r="J32" s="353"/>
      <c r="K32" s="354"/>
      <c r="L32" s="353"/>
      <c r="M32" s="1"/>
    </row>
    <row r="33" spans="1:13" ht="15">
      <c r="A33" s="346" t="s">
        <v>435</v>
      </c>
      <c r="B33" s="348"/>
      <c r="C33" s="349" t="s">
        <v>438</v>
      </c>
      <c r="D33" s="357">
        <f>D15*4</f>
        <v>337.685</v>
      </c>
      <c r="E33" s="357">
        <f>E15*4</f>
        <v>89.97</v>
      </c>
      <c r="F33" s="357">
        <f>F15*4</f>
        <v>65.855</v>
      </c>
      <c r="G33" s="357">
        <f>G15*4</f>
        <v>34.27</v>
      </c>
      <c r="H33" s="355"/>
      <c r="I33" s="355">
        <f>I15*4</f>
        <v>49048</v>
      </c>
      <c r="J33" s="353" t="s">
        <v>443</v>
      </c>
      <c r="K33" s="354"/>
      <c r="L33" s="353" t="s">
        <v>445</v>
      </c>
      <c r="M33" s="1"/>
    </row>
    <row r="34" spans="1:13" ht="15">
      <c r="A34" s="346"/>
      <c r="B34" s="348"/>
      <c r="C34" s="349" t="s">
        <v>439</v>
      </c>
      <c r="D34" s="357">
        <f>D33/Q20</f>
        <v>0.744467940820878</v>
      </c>
      <c r="E34" s="357">
        <f>E33/Q20</f>
        <v>0.1983498841691351</v>
      </c>
      <c r="F34" s="357">
        <f>F33/Q20</f>
        <v>0.14518541315947975</v>
      </c>
      <c r="G34" s="357">
        <f>G33/Q20</f>
        <v>0.07555241225382084</v>
      </c>
      <c r="H34" s="352"/>
      <c r="I34" s="352">
        <f>I33/Q20</f>
        <v>108.13232320470978</v>
      </c>
      <c r="J34" s="353">
        <f>I34*Q21</f>
        <v>0.049047999999999994</v>
      </c>
      <c r="K34" s="354"/>
      <c r="L34" s="353">
        <f>J34*365</f>
        <v>17.90252</v>
      </c>
      <c r="M34" s="1"/>
    </row>
    <row r="35" spans="1:13" ht="15">
      <c r="A35" s="346"/>
      <c r="B35" s="348"/>
      <c r="C35" s="349"/>
      <c r="D35" s="357"/>
      <c r="E35" s="357"/>
      <c r="F35" s="357"/>
      <c r="G35" s="357"/>
      <c r="H35" s="355"/>
      <c r="I35" s="355"/>
      <c r="J35" s="353"/>
      <c r="K35" s="354"/>
      <c r="L35" s="353"/>
      <c r="M35" s="1"/>
    </row>
    <row r="36" spans="1:13" ht="15">
      <c r="A36" s="346"/>
      <c r="B36" s="348"/>
      <c r="C36" s="349"/>
      <c r="D36" s="357"/>
      <c r="E36" s="357"/>
      <c r="F36" s="357"/>
      <c r="G36" s="357"/>
      <c r="H36" s="355"/>
      <c r="I36" s="355"/>
      <c r="J36" s="353"/>
      <c r="K36" s="354"/>
      <c r="L36" s="353"/>
      <c r="M36" s="1"/>
    </row>
    <row r="37" spans="1:13" ht="15">
      <c r="A37" s="345" t="s">
        <v>437</v>
      </c>
      <c r="B37" s="348"/>
      <c r="C37" s="349"/>
      <c r="D37" s="357"/>
      <c r="E37" s="357"/>
      <c r="F37" s="357"/>
      <c r="G37" s="357"/>
      <c r="H37" s="355"/>
      <c r="I37" s="355"/>
      <c r="J37" s="353"/>
      <c r="K37" s="354"/>
      <c r="L37" s="353"/>
      <c r="M37" s="1"/>
    </row>
    <row r="38" spans="1:13" ht="15">
      <c r="A38" s="346"/>
      <c r="B38" s="348"/>
      <c r="C38" s="349"/>
      <c r="D38" s="357"/>
      <c r="E38" s="357"/>
      <c r="F38" s="357"/>
      <c r="G38" s="357"/>
      <c r="H38" s="355"/>
      <c r="I38" s="355"/>
      <c r="J38" s="353"/>
      <c r="K38" s="354"/>
      <c r="L38" s="353"/>
      <c r="M38" s="1"/>
    </row>
    <row r="39" spans="1:13" ht="15">
      <c r="A39" s="346" t="s">
        <v>433</v>
      </c>
      <c r="B39" s="348"/>
      <c r="C39" s="349" t="s">
        <v>438</v>
      </c>
      <c r="D39" s="357">
        <f>24*D17</f>
        <v>1269.72</v>
      </c>
      <c r="E39" s="357">
        <f>E17*24</f>
        <v>403.56000000000006</v>
      </c>
      <c r="F39" s="357">
        <f>F17*24</f>
        <v>375.48</v>
      </c>
      <c r="G39" s="357">
        <f>G17*24</f>
        <v>89.64</v>
      </c>
      <c r="H39" s="355"/>
      <c r="I39" s="355">
        <f>I17*24</f>
        <v>143838</v>
      </c>
      <c r="J39" s="353" t="s">
        <v>443</v>
      </c>
      <c r="K39" s="354"/>
      <c r="L39" s="353" t="s">
        <v>445</v>
      </c>
      <c r="M39" s="1"/>
    </row>
    <row r="40" spans="1:13" ht="15">
      <c r="A40" s="346"/>
      <c r="B40" s="348"/>
      <c r="C40" s="349" t="s">
        <v>439</v>
      </c>
      <c r="D40" s="357">
        <f>D39/Q20</f>
        <v>2.7992532502749166</v>
      </c>
      <c r="E40" s="357">
        <f>E39/Q20</f>
        <v>0.8896974464298786</v>
      </c>
      <c r="F40" s="357">
        <f>F39/Q20</f>
        <v>0.8277916473027326</v>
      </c>
      <c r="G40" s="357">
        <f>G39/Q20</f>
        <v>0.1976223587520426</v>
      </c>
      <c r="H40" s="352"/>
      <c r="I40" s="352">
        <f>I39/Q20</f>
        <v>317.10848770834787</v>
      </c>
      <c r="J40" s="353">
        <f>I40*Q21</f>
        <v>0.143838</v>
      </c>
      <c r="K40" s="354"/>
      <c r="L40" s="353">
        <f>J40*365</f>
        <v>52.50087</v>
      </c>
      <c r="M40" s="1"/>
    </row>
    <row r="41" spans="1:13" ht="15">
      <c r="A41" s="346"/>
      <c r="B41" s="348"/>
      <c r="C41" s="349"/>
      <c r="D41" s="357"/>
      <c r="E41" s="357"/>
      <c r="F41" s="357"/>
      <c r="G41" s="357"/>
      <c r="H41" s="355"/>
      <c r="I41" s="355"/>
      <c r="J41" s="353"/>
      <c r="K41" s="354"/>
      <c r="L41" s="353"/>
      <c r="M41" s="1"/>
    </row>
    <row r="42" spans="1:13" ht="15">
      <c r="A42" s="346" t="s">
        <v>432</v>
      </c>
      <c r="B42" s="348"/>
      <c r="C42" s="349" t="s">
        <v>438</v>
      </c>
      <c r="D42" s="357">
        <f>D31*12</f>
        <v>17.867230579701072</v>
      </c>
      <c r="E42" s="357">
        <f>E17*12</f>
        <v>201.78000000000003</v>
      </c>
      <c r="F42" s="357">
        <f>F17*12</f>
        <v>187.74</v>
      </c>
      <c r="G42" s="357">
        <f>G17*12</f>
        <v>44.82</v>
      </c>
      <c r="H42" s="355"/>
      <c r="I42" s="355">
        <f>I17*12</f>
        <v>71919</v>
      </c>
      <c r="J42" s="353" t="s">
        <v>443</v>
      </c>
      <c r="K42" s="354"/>
      <c r="L42" s="353" t="s">
        <v>445</v>
      </c>
      <c r="M42" s="1"/>
    </row>
    <row r="43" spans="1:13" ht="15">
      <c r="A43" s="346"/>
      <c r="B43" s="348"/>
      <c r="C43" s="349" t="s">
        <v>439</v>
      </c>
      <c r="D43" s="357">
        <f>D42/Q20</f>
        <v>0.0393904981205617</v>
      </c>
      <c r="E43" s="357">
        <f>E42/Q20</f>
        <v>0.4448487232149393</v>
      </c>
      <c r="F43" s="357">
        <f>F42/Q20</f>
        <v>0.4138958236513663</v>
      </c>
      <c r="G43" s="357">
        <f>G42/Q20</f>
        <v>0.0988111793760213</v>
      </c>
      <c r="H43" s="352"/>
      <c r="I43" s="352">
        <f>I42/Q20</f>
        <v>158.55424385417393</v>
      </c>
      <c r="J43" s="353">
        <f>I43*Q21</f>
        <v>0.071919</v>
      </c>
      <c r="K43" s="354"/>
      <c r="L43" s="353">
        <f>J43*365</f>
        <v>26.250435</v>
      </c>
      <c r="M43" s="1"/>
    </row>
    <row r="44" spans="1:13" ht="15">
      <c r="A44" s="346"/>
      <c r="B44" s="348"/>
      <c r="C44" s="349"/>
      <c r="D44" s="357"/>
      <c r="E44" s="357"/>
      <c r="F44" s="357"/>
      <c r="G44" s="357"/>
      <c r="H44" s="355"/>
      <c r="I44" s="355"/>
      <c r="J44" s="353"/>
      <c r="K44" s="354"/>
      <c r="L44" s="353"/>
      <c r="M44" s="1"/>
    </row>
    <row r="45" spans="1:13" ht="15">
      <c r="A45" s="346" t="s">
        <v>434</v>
      </c>
      <c r="B45" s="348"/>
      <c r="C45" s="349" t="s">
        <v>438</v>
      </c>
      <c r="D45" s="357">
        <f>D31*8</f>
        <v>11.911487053134048</v>
      </c>
      <c r="E45" s="357">
        <f>8*E17</f>
        <v>134.52</v>
      </c>
      <c r="F45" s="357">
        <f>8*F17</f>
        <v>125.16</v>
      </c>
      <c r="G45" s="357">
        <f>8*G17</f>
        <v>29.88</v>
      </c>
      <c r="H45" s="355"/>
      <c r="I45" s="355">
        <f>8*I17</f>
        <v>47946</v>
      </c>
      <c r="J45" s="353" t="s">
        <v>443</v>
      </c>
      <c r="K45" s="354"/>
      <c r="L45" s="353" t="s">
        <v>445</v>
      </c>
      <c r="M45" s="1"/>
    </row>
    <row r="46" spans="1:13" ht="15">
      <c r="A46" s="346"/>
      <c r="B46" s="348"/>
      <c r="C46" s="349" t="s">
        <v>439</v>
      </c>
      <c r="D46" s="357">
        <f>D45/Q20</f>
        <v>0.02626033208037447</v>
      </c>
      <c r="E46" s="357">
        <f>E45/Q20</f>
        <v>0.2965658154766262</v>
      </c>
      <c r="F46" s="357">
        <f>F45/Q20</f>
        <v>0.27593054910091086</v>
      </c>
      <c r="G46" s="357">
        <f>G45/Q20</f>
        <v>0.06587411958401419</v>
      </c>
      <c r="H46" s="352"/>
      <c r="I46" s="352">
        <f>I45/Q20</f>
        <v>105.70282923611595</v>
      </c>
      <c r="J46" s="353">
        <f>I46*Q21</f>
        <v>0.047945999999999996</v>
      </c>
      <c r="K46" s="354"/>
      <c r="L46" s="353">
        <f>J46*365</f>
        <v>17.50029</v>
      </c>
      <c r="M46" s="1"/>
    </row>
    <row r="47" spans="1:13" ht="15">
      <c r="A47" s="346"/>
      <c r="B47" s="348"/>
      <c r="C47" s="349"/>
      <c r="D47" s="357"/>
      <c r="E47" s="357"/>
      <c r="F47" s="357"/>
      <c r="G47" s="357"/>
      <c r="H47" s="355"/>
      <c r="I47" s="355"/>
      <c r="J47" s="353"/>
      <c r="K47" s="354"/>
      <c r="L47" s="353"/>
      <c r="M47" s="1"/>
    </row>
    <row r="48" spans="1:13" ht="15">
      <c r="A48" s="346" t="s">
        <v>435</v>
      </c>
      <c r="B48" s="348"/>
      <c r="C48" s="349" t="s">
        <v>438</v>
      </c>
      <c r="D48" s="357">
        <f>D31*4</f>
        <v>5.955743526567024</v>
      </c>
      <c r="E48" s="357">
        <f>4*E17</f>
        <v>67.26</v>
      </c>
      <c r="F48" s="357">
        <f>4*F17</f>
        <v>62.58</v>
      </c>
      <c r="G48" s="357">
        <f>4*G17</f>
        <v>14.94</v>
      </c>
      <c r="H48" s="355"/>
      <c r="I48" s="355">
        <f>4*I17</f>
        <v>23973</v>
      </c>
      <c r="J48" s="353" t="s">
        <v>443</v>
      </c>
      <c r="K48" s="354"/>
      <c r="L48" s="353" t="s">
        <v>445</v>
      </c>
      <c r="M48" s="1"/>
    </row>
    <row r="49" spans="1:12" ht="15">
      <c r="A49" s="346"/>
      <c r="B49" s="348"/>
      <c r="C49" s="349" t="s">
        <v>439</v>
      </c>
      <c r="D49" s="357">
        <f>D48/Q20</f>
        <v>0.013130166040187234</v>
      </c>
      <c r="E49" s="357">
        <f>E48/Q20</f>
        <v>0.1482829077383131</v>
      </c>
      <c r="F49" s="357">
        <f>F48/Q20</f>
        <v>0.13796527455045543</v>
      </c>
      <c r="G49" s="357">
        <f>G48/Q20</f>
        <v>0.032937059792007096</v>
      </c>
      <c r="H49" s="352"/>
      <c r="I49" s="352">
        <f>I48/Q20</f>
        <v>52.85141461805797</v>
      </c>
      <c r="J49" s="353">
        <f>I49*Q21</f>
        <v>0.023972999999999998</v>
      </c>
      <c r="K49" s="354"/>
      <c r="L49" s="353">
        <f>J49*365</f>
        <v>8.750145</v>
      </c>
    </row>
    <row r="51" spans="1:12" ht="15">
      <c r="A51" s="361"/>
      <c r="B51" s="361"/>
      <c r="C51" s="361"/>
      <c r="D51" s="362" t="s">
        <v>48</v>
      </c>
      <c r="E51" s="362" t="s">
        <v>49</v>
      </c>
      <c r="F51" s="362" t="s">
        <v>228</v>
      </c>
      <c r="G51" s="362" t="s">
        <v>452</v>
      </c>
      <c r="H51" s="362" t="s">
        <v>453</v>
      </c>
      <c r="I51" s="361"/>
      <c r="J51" s="361"/>
      <c r="K51" s="361"/>
      <c r="L51" s="362" t="s">
        <v>450</v>
      </c>
    </row>
    <row r="52" spans="1:12" ht="15">
      <c r="A52" s="484" t="s">
        <v>451</v>
      </c>
      <c r="B52" s="484"/>
      <c r="C52" s="361"/>
      <c r="D52" s="361"/>
      <c r="E52" s="361"/>
      <c r="F52" s="361"/>
      <c r="G52" s="361"/>
      <c r="H52" s="361"/>
      <c r="I52" s="361"/>
      <c r="J52" s="361"/>
      <c r="K52" s="361"/>
      <c r="L52" s="361"/>
    </row>
    <row r="53" spans="1:12" ht="15">
      <c r="A53" s="484"/>
      <c r="B53" s="484"/>
      <c r="C53" s="361"/>
      <c r="D53" s="363">
        <f>D49*15</f>
        <v>0.1969524906028085</v>
      </c>
      <c r="E53" s="363">
        <f>E49*15</f>
        <v>2.2242436160746966</v>
      </c>
      <c r="F53" s="363">
        <f>F49*15</f>
        <v>2.0694791182568313</v>
      </c>
      <c r="G53" s="363">
        <f>G49*15</f>
        <v>0.4940558968801064</v>
      </c>
      <c r="H53" s="363">
        <f>0.94*G53</f>
        <v>0.4644125430673</v>
      </c>
      <c r="I53" s="364"/>
      <c r="J53" s="364"/>
      <c r="K53" s="364"/>
      <c r="L53" s="363">
        <f>L49*15</f>
        <v>131.252175</v>
      </c>
    </row>
    <row r="54" spans="1:12" ht="15">
      <c r="A54" s="361"/>
      <c r="B54" s="361"/>
      <c r="C54" s="361"/>
      <c r="D54" s="361"/>
      <c r="E54" s="361"/>
      <c r="F54" s="361"/>
      <c r="G54" s="361"/>
      <c r="H54" s="361"/>
      <c r="I54" s="361"/>
      <c r="J54" s="361"/>
      <c r="K54" s="361"/>
      <c r="L54" s="361"/>
    </row>
    <row r="55" spans="1:12" ht="15" hidden="1">
      <c r="A55" s="361"/>
      <c r="B55" s="361"/>
      <c r="C55" s="361"/>
      <c r="D55" s="361"/>
      <c r="E55" s="361"/>
      <c r="F55" s="361"/>
      <c r="G55" s="361"/>
      <c r="H55" s="361"/>
      <c r="I55" s="361"/>
      <c r="J55" s="361"/>
      <c r="K55" s="361"/>
      <c r="L55" s="361"/>
    </row>
    <row r="56" spans="1:12" ht="15" hidden="1">
      <c r="A56" s="361"/>
      <c r="B56" s="361"/>
      <c r="C56" s="361"/>
      <c r="D56" s="362" t="s">
        <v>48</v>
      </c>
      <c r="E56" s="362" t="s">
        <v>49</v>
      </c>
      <c r="F56" s="362" t="s">
        <v>228</v>
      </c>
      <c r="G56" s="362" t="s">
        <v>452</v>
      </c>
      <c r="H56" s="362" t="s">
        <v>453</v>
      </c>
      <c r="I56" s="361"/>
      <c r="J56" s="361"/>
      <c r="K56" s="361"/>
      <c r="L56" s="362" t="s">
        <v>450</v>
      </c>
    </row>
    <row r="57" spans="1:12" ht="15" hidden="1">
      <c r="A57" s="484" t="s">
        <v>454</v>
      </c>
      <c r="B57" s="484"/>
      <c r="C57" s="361"/>
      <c r="D57" s="361"/>
      <c r="E57" s="361"/>
      <c r="F57" s="361"/>
      <c r="G57" s="361"/>
      <c r="H57" s="361"/>
      <c r="I57" s="361"/>
      <c r="J57" s="361"/>
      <c r="K57" s="361"/>
      <c r="L57" s="361"/>
    </row>
    <row r="58" spans="1:12" ht="15" hidden="1">
      <c r="A58" s="484"/>
      <c r="B58" s="484"/>
      <c r="C58" s="361"/>
      <c r="D58" s="363">
        <f>15*D34</f>
        <v>11.16701911231317</v>
      </c>
      <c r="E58" s="363">
        <f>15*E34</f>
        <v>2.9752482625370265</v>
      </c>
      <c r="F58" s="363">
        <f>15*F34</f>
        <v>2.1777811973921963</v>
      </c>
      <c r="G58" s="363">
        <f>15*G34</f>
        <v>1.1332861838073125</v>
      </c>
      <c r="H58" s="363">
        <f>0.94*G58</f>
        <v>1.0652890127788737</v>
      </c>
      <c r="I58" s="364"/>
      <c r="J58" s="364"/>
      <c r="K58" s="364"/>
      <c r="L58" s="363">
        <f>15*L34</f>
        <v>268.5378</v>
      </c>
    </row>
  </sheetData>
  <sheetProtection/>
  <mergeCells count="5">
    <mergeCell ref="C1:R1"/>
    <mergeCell ref="C21:J21"/>
    <mergeCell ref="K21:L21"/>
    <mergeCell ref="A52:B53"/>
    <mergeCell ref="A57:B58"/>
  </mergeCells>
  <printOptions/>
  <pageMargins left="0.7" right="0.7" top="0.75" bottom="0.75" header="0.3" footer="0.3"/>
  <pageSetup fitToHeight="1" fitToWidth="1" horizontalDpi="600" verticalDpi="600" orientation="landscape" scale="62" r:id="rId1"/>
  <ignoredErrors>
    <ignoredError sqref="D17" formulaRange="1"/>
  </ignoredErrors>
</worksheet>
</file>

<file path=xl/worksheets/sheet2.xml><?xml version="1.0" encoding="utf-8"?>
<worksheet xmlns="http://schemas.openxmlformats.org/spreadsheetml/2006/main" xmlns:r="http://schemas.openxmlformats.org/officeDocument/2006/relationships">
  <dimension ref="A1:D40"/>
  <sheetViews>
    <sheetView zoomScaleSheetLayoutView="115" zoomScalePageLayoutView="0" workbookViewId="0" topLeftCell="A1">
      <selection activeCell="I19" sqref="I19"/>
    </sheetView>
  </sheetViews>
  <sheetFormatPr defaultColWidth="9.140625" defaultRowHeight="15"/>
  <cols>
    <col min="1" max="1" width="1.7109375" style="5" customWidth="1"/>
    <col min="2" max="4" width="28.7109375" style="5" customWidth="1"/>
    <col min="5" max="16384" width="9.140625" style="5" customWidth="1"/>
  </cols>
  <sheetData>
    <row r="1" spans="1:4" ht="15.75" customHeight="1">
      <c r="A1" s="375" t="s">
        <v>18</v>
      </c>
      <c r="B1" s="375"/>
      <c r="C1" s="372"/>
      <c r="D1" s="372"/>
    </row>
    <row r="2" ht="15.75" customHeight="1"/>
    <row r="3" spans="1:4" ht="15.75" customHeight="1">
      <c r="A3" s="375" t="s">
        <v>116</v>
      </c>
      <c r="B3" s="375"/>
      <c r="C3" s="372"/>
      <c r="D3" s="372"/>
    </row>
    <row r="4" spans="1:4" ht="15.75" customHeight="1">
      <c r="A4" s="8"/>
      <c r="B4" s="8"/>
      <c r="C4" s="9"/>
      <c r="D4" s="9"/>
    </row>
    <row r="5" ht="15.75" customHeight="1" thickBot="1"/>
    <row r="6" spans="1:4" ht="31.5" customHeight="1" thickBot="1">
      <c r="A6" s="266" t="s">
        <v>16</v>
      </c>
      <c r="B6" s="267"/>
      <c r="C6" s="117" t="s">
        <v>17</v>
      </c>
      <c r="D6" s="186" t="s">
        <v>117</v>
      </c>
    </row>
    <row r="7" spans="1:4" ht="15.75" customHeight="1">
      <c r="A7" s="217" t="s">
        <v>254</v>
      </c>
      <c r="B7" s="218"/>
      <c r="C7" s="187" t="s">
        <v>255</v>
      </c>
      <c r="D7" s="20">
        <v>1</v>
      </c>
    </row>
    <row r="8" spans="1:4" ht="15.75" customHeight="1">
      <c r="A8" s="369" t="s">
        <v>256</v>
      </c>
      <c r="B8" s="370"/>
      <c r="C8" s="6">
        <v>12</v>
      </c>
      <c r="D8" s="22" t="s">
        <v>257</v>
      </c>
    </row>
    <row r="9" spans="1:4" ht="15.75" customHeight="1">
      <c r="A9" s="369" t="s">
        <v>258</v>
      </c>
      <c r="B9" s="370"/>
      <c r="C9" s="6">
        <v>114</v>
      </c>
      <c r="D9" s="22">
        <v>298</v>
      </c>
    </row>
    <row r="10" spans="1:4" ht="15.75" customHeight="1">
      <c r="A10" s="369" t="s">
        <v>259</v>
      </c>
      <c r="B10" s="370"/>
      <c r="C10" s="6" t="s">
        <v>260</v>
      </c>
      <c r="D10" s="27" t="s">
        <v>261</v>
      </c>
    </row>
    <row r="11" spans="1:4" ht="15.75" customHeight="1">
      <c r="A11" s="369" t="s">
        <v>262</v>
      </c>
      <c r="B11" s="370"/>
      <c r="C11" s="6" t="s">
        <v>263</v>
      </c>
      <c r="D11" s="27" t="s">
        <v>264</v>
      </c>
    </row>
    <row r="12" spans="1:4" ht="15.75" customHeight="1">
      <c r="A12" s="369" t="s">
        <v>265</v>
      </c>
      <c r="B12" s="370"/>
      <c r="C12" s="6">
        <v>740</v>
      </c>
      <c r="D12" s="27">
        <v>17200</v>
      </c>
    </row>
    <row r="13" spans="1:4" ht="15.75" customHeight="1" thickBot="1">
      <c r="A13" s="371" t="s">
        <v>266</v>
      </c>
      <c r="B13" s="265"/>
      <c r="C13" s="29">
        <v>3200</v>
      </c>
      <c r="D13" s="30">
        <v>22800</v>
      </c>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spans="1:4" ht="15.75" customHeight="1">
      <c r="A36" s="240">
        <v>1</v>
      </c>
      <c r="B36" s="367" t="s">
        <v>300</v>
      </c>
      <c r="C36" s="367"/>
      <c r="D36" s="367"/>
    </row>
    <row r="37" ht="15.75" customHeight="1">
      <c r="A37" s="240"/>
    </row>
    <row r="38" spans="1:4" ht="15.75" customHeight="1">
      <c r="A38" s="240">
        <v>2</v>
      </c>
      <c r="B38" s="368" t="s">
        <v>301</v>
      </c>
      <c r="C38" s="368"/>
      <c r="D38" s="368"/>
    </row>
    <row r="39" ht="15.75" customHeight="1">
      <c r="A39" s="240"/>
    </row>
    <row r="40" spans="1:4" ht="42.75" customHeight="1">
      <c r="A40" s="240">
        <v>3</v>
      </c>
      <c r="B40" s="368" t="s">
        <v>302</v>
      </c>
      <c r="C40" s="368"/>
      <c r="D40" s="368"/>
    </row>
    <row r="41" ht="15.75" customHeight="1"/>
  </sheetData>
  <sheetProtection/>
  <mergeCells count="13">
    <mergeCell ref="A8:B8"/>
    <mergeCell ref="A3:D3"/>
    <mergeCell ref="A1:D1"/>
    <mergeCell ref="A6:B6"/>
    <mergeCell ref="A7:B7"/>
    <mergeCell ref="B36:D36"/>
    <mergeCell ref="B38:D38"/>
    <mergeCell ref="B40:D40"/>
    <mergeCell ref="A9:B9"/>
    <mergeCell ref="A10:B10"/>
    <mergeCell ref="A11:B11"/>
    <mergeCell ref="A12:B12"/>
    <mergeCell ref="A13:B13"/>
  </mergeCells>
  <printOptions horizontalCentered="1"/>
  <pageMargins left="0.7" right="0.7" top="0.75" bottom="0.75" header="0.3" footer="0.3"/>
  <pageSetup horizontalDpi="1200" verticalDpi="1200" orientation="portrait" r:id="rId1"/>
  <headerFooter alignWithMargins="0">
    <oddFooter>&amp;C16</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I19" sqref="I19"/>
    </sheetView>
  </sheetViews>
  <sheetFormatPr defaultColWidth="9.140625" defaultRowHeight="15"/>
  <cols>
    <col min="1" max="1" width="9.421875" style="5" customWidth="1"/>
    <col min="2" max="2" width="15.00390625" style="5" customWidth="1"/>
    <col min="3" max="3" width="15.28125" style="5" customWidth="1"/>
    <col min="4" max="4" width="50.57421875" style="5" customWidth="1"/>
    <col min="5" max="16384" width="9.140625" style="5" customWidth="1"/>
  </cols>
  <sheetData>
    <row r="1" spans="1:4" ht="15.75" customHeight="1">
      <c r="A1" s="219" t="s">
        <v>36</v>
      </c>
      <c r="B1" s="220"/>
      <c r="C1" s="220"/>
      <c r="D1" s="220"/>
    </row>
    <row r="2" ht="15.75" customHeight="1"/>
    <row r="3" spans="1:4" ht="15.75" customHeight="1">
      <c r="A3" s="219" t="s">
        <v>37</v>
      </c>
      <c r="B3" s="220"/>
      <c r="C3" s="220"/>
      <c r="D3" s="220"/>
    </row>
    <row r="4" spans="1:4" ht="15.75" customHeight="1">
      <c r="A4" s="11"/>
      <c r="B4" s="14"/>
      <c r="C4" s="14"/>
      <c r="D4" s="14"/>
    </row>
    <row r="5" spans="1:4" ht="15.75" customHeight="1" thickBot="1">
      <c r="A5" s="11"/>
      <c r="B5" s="14"/>
      <c r="C5" s="14"/>
      <c r="D5" s="14"/>
    </row>
    <row r="6" spans="1:5" s="32" customFormat="1" ht="15.75" customHeight="1">
      <c r="A6" s="365" t="s">
        <v>19</v>
      </c>
      <c r="B6" s="224" t="s">
        <v>20</v>
      </c>
      <c r="C6" s="224"/>
      <c r="D6" s="225" t="s">
        <v>21</v>
      </c>
      <c r="E6" s="10"/>
    </row>
    <row r="7" spans="1:5" s="32" customFormat="1" ht="26.25" thickBot="1">
      <c r="A7" s="366"/>
      <c r="B7" s="24" t="s">
        <v>22</v>
      </c>
      <c r="C7" s="24" t="s">
        <v>23</v>
      </c>
      <c r="D7" s="226"/>
      <c r="E7" s="10"/>
    </row>
    <row r="8" spans="1:5" s="32" customFormat="1" ht="113.25" customHeight="1">
      <c r="A8" s="77" t="s">
        <v>133</v>
      </c>
      <c r="B8" s="78" t="s">
        <v>126</v>
      </c>
      <c r="C8" s="79" t="s">
        <v>295</v>
      </c>
      <c r="D8" s="244" t="s">
        <v>127</v>
      </c>
      <c r="E8" s="10"/>
    </row>
    <row r="9" spans="1:5" s="32" customFormat="1" ht="69.75" customHeight="1">
      <c r="A9" s="80" t="s">
        <v>24</v>
      </c>
      <c r="B9" s="81" t="s">
        <v>128</v>
      </c>
      <c r="C9" s="6" t="s">
        <v>129</v>
      </c>
      <c r="D9" s="82" t="s">
        <v>25</v>
      </c>
      <c r="E9" s="10"/>
    </row>
    <row r="10" spans="1:5" s="32" customFormat="1" ht="66.75" customHeight="1">
      <c r="A10" s="80" t="s">
        <v>105</v>
      </c>
      <c r="B10" s="6" t="s">
        <v>130</v>
      </c>
      <c r="C10" s="6" t="s">
        <v>198</v>
      </c>
      <c r="D10" s="82" t="s">
        <v>26</v>
      </c>
      <c r="E10" s="10"/>
    </row>
    <row r="11" spans="1:5" s="32" customFormat="1" ht="48" customHeight="1">
      <c r="A11" s="80" t="s">
        <v>134</v>
      </c>
      <c r="B11" s="81" t="s">
        <v>131</v>
      </c>
      <c r="C11" s="6" t="s">
        <v>252</v>
      </c>
      <c r="D11" s="82" t="s">
        <v>27</v>
      </c>
      <c r="E11" s="10"/>
    </row>
    <row r="12" spans="1:5" s="32" customFormat="1" ht="63.75" customHeight="1">
      <c r="A12" s="26" t="s">
        <v>135</v>
      </c>
      <c r="B12" s="6" t="s">
        <v>136</v>
      </c>
      <c r="C12" s="6" t="s">
        <v>137</v>
      </c>
      <c r="D12" s="221" t="s">
        <v>28</v>
      </c>
      <c r="E12" s="10"/>
    </row>
    <row r="13" spans="1:5" s="32" customFormat="1" ht="63.75" customHeight="1">
      <c r="A13" s="26" t="s">
        <v>138</v>
      </c>
      <c r="B13" s="6" t="s">
        <v>139</v>
      </c>
      <c r="C13" s="6" t="s">
        <v>267</v>
      </c>
      <c r="D13" s="222"/>
      <c r="E13" s="10"/>
    </row>
    <row r="14" spans="1:5" s="32" customFormat="1" ht="51">
      <c r="A14" s="26" t="s">
        <v>29</v>
      </c>
      <c r="B14" s="6" t="s">
        <v>140</v>
      </c>
      <c r="C14" s="6" t="s">
        <v>30</v>
      </c>
      <c r="D14" s="241" t="s">
        <v>31</v>
      </c>
      <c r="E14" s="10"/>
    </row>
    <row r="15" spans="1:5" s="32" customFormat="1" ht="31.5" customHeight="1">
      <c r="A15" s="26" t="s">
        <v>32</v>
      </c>
      <c r="B15" s="6" t="s">
        <v>141</v>
      </c>
      <c r="C15" s="6" t="s">
        <v>199</v>
      </c>
      <c r="D15" s="241" t="s">
        <v>33</v>
      </c>
      <c r="E15" s="10"/>
    </row>
    <row r="16" spans="1:5" s="32" customFormat="1" ht="107.25" customHeight="1" thickBot="1">
      <c r="A16" s="28" t="s">
        <v>34</v>
      </c>
      <c r="B16" s="243" t="s">
        <v>132</v>
      </c>
      <c r="C16" s="24" t="s">
        <v>30</v>
      </c>
      <c r="D16" s="242" t="s">
        <v>35</v>
      </c>
      <c r="E16" s="10"/>
    </row>
    <row r="17" spans="1:5" s="32" customFormat="1" ht="15.75" customHeight="1">
      <c r="A17" s="34"/>
      <c r="B17" s="34"/>
      <c r="C17" s="34"/>
      <c r="D17" s="34"/>
      <c r="E17" s="10"/>
    </row>
    <row r="18" spans="1:5" s="32" customFormat="1" ht="15.75" customHeight="1">
      <c r="A18" s="34"/>
      <c r="B18" s="34"/>
      <c r="C18" s="34"/>
      <c r="D18" s="34"/>
      <c r="E18" s="10"/>
    </row>
    <row r="19" spans="1:5" s="13" customFormat="1" ht="15.75" customHeight="1">
      <c r="A19" s="223" t="s">
        <v>210</v>
      </c>
      <c r="B19" s="223"/>
      <c r="C19" s="223"/>
      <c r="D19" s="223"/>
      <c r="E19" s="31"/>
    </row>
    <row r="20" ht="15.75">
      <c r="A20" s="7"/>
    </row>
  </sheetData>
  <sheetProtection/>
  <mergeCells count="7">
    <mergeCell ref="A1:D1"/>
    <mergeCell ref="A3:D3"/>
    <mergeCell ref="D12:D13"/>
    <mergeCell ref="A19:D19"/>
    <mergeCell ref="A6:A7"/>
    <mergeCell ref="B6:C6"/>
    <mergeCell ref="D6:D7"/>
  </mergeCells>
  <hyperlinks>
    <hyperlink ref="A19" r:id="rId1" display="http://www.arb.ca.gov/research/aaqs/aaqs2.pdf"/>
  </hyperlinks>
  <printOptions horizontalCentered="1"/>
  <pageMargins left="0.7" right="0.7" top="0.75" bottom="0.75" header="0.3" footer="0.3"/>
  <pageSetup fitToHeight="1" fitToWidth="1" horizontalDpi="1200" verticalDpi="1200" orientation="portrait" scale="90" r:id="rId2"/>
  <headerFooter alignWithMargins="0">
    <oddFooter>&amp;C38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4"/>
  <sheetViews>
    <sheetView zoomScaleSheetLayoutView="120" zoomScalePageLayoutView="0" workbookViewId="0" topLeftCell="A1">
      <selection activeCell="I19" sqref="I19"/>
    </sheetView>
  </sheetViews>
  <sheetFormatPr defaultColWidth="9.140625" defaultRowHeight="15"/>
  <cols>
    <col min="1" max="3" width="29.7109375" style="5" customWidth="1"/>
    <col min="4" max="4" width="18.7109375" style="5" customWidth="1"/>
    <col min="5" max="5" width="17.7109375" style="5" bestFit="1" customWidth="1"/>
    <col min="6" max="16384" width="9.140625" style="5" customWidth="1"/>
  </cols>
  <sheetData>
    <row r="1" spans="1:3" ht="15.75" customHeight="1">
      <c r="A1" s="219" t="s">
        <v>42</v>
      </c>
      <c r="B1" s="229"/>
      <c r="C1" s="229"/>
    </row>
    <row r="2" ht="15.75" customHeight="1"/>
    <row r="3" spans="1:3" ht="15.75" customHeight="1">
      <c r="A3" s="219" t="s">
        <v>171</v>
      </c>
      <c r="B3" s="229"/>
      <c r="C3" s="229"/>
    </row>
    <row r="4" spans="1:3" ht="15.75" customHeight="1">
      <c r="A4" s="11"/>
      <c r="B4" s="14"/>
      <c r="C4" s="14"/>
    </row>
    <row r="5" spans="1:5" s="32" customFormat="1" ht="15.75" customHeight="1" thickBot="1">
      <c r="A5" s="11"/>
      <c r="B5" s="14"/>
      <c r="C5" s="188"/>
      <c r="D5" s="5"/>
      <c r="E5" s="5"/>
    </row>
    <row r="6" spans="1:5" s="32" customFormat="1" ht="15.75" customHeight="1" thickBot="1">
      <c r="A6" s="16" t="s">
        <v>38</v>
      </c>
      <c r="B6" s="17" t="s">
        <v>268</v>
      </c>
      <c r="C6" s="18" t="s">
        <v>269</v>
      </c>
      <c r="D6" s="5"/>
      <c r="E6" s="5"/>
    </row>
    <row r="7" spans="1:5" s="32" customFormat="1" ht="15.75" customHeight="1">
      <c r="A7" s="189" t="s">
        <v>270</v>
      </c>
      <c r="B7" s="15" t="s">
        <v>170</v>
      </c>
      <c r="C7" s="20" t="s">
        <v>271</v>
      </c>
      <c r="D7" s="5"/>
      <c r="E7" s="5"/>
    </row>
    <row r="8" spans="1:5" s="32" customFormat="1" ht="15.75" customHeight="1">
      <c r="A8" s="26" t="s">
        <v>272</v>
      </c>
      <c r="B8" s="6" t="s">
        <v>39</v>
      </c>
      <c r="C8" s="22" t="s">
        <v>273</v>
      </c>
      <c r="D8" s="5"/>
      <c r="E8" s="5"/>
    </row>
    <row r="9" spans="1:5" s="32" customFormat="1" ht="15.75" customHeight="1">
      <c r="A9" s="26" t="s">
        <v>274</v>
      </c>
      <c r="B9" s="6" t="s">
        <v>39</v>
      </c>
      <c r="C9" s="22" t="s">
        <v>273</v>
      </c>
      <c r="D9" s="5"/>
      <c r="E9" s="5"/>
    </row>
    <row r="10" spans="1:5" s="32" customFormat="1" ht="15.75" customHeight="1">
      <c r="A10" s="26" t="s">
        <v>275</v>
      </c>
      <c r="B10" s="6" t="s">
        <v>39</v>
      </c>
      <c r="C10" s="22" t="s">
        <v>273</v>
      </c>
      <c r="D10" s="5"/>
      <c r="E10" s="5"/>
    </row>
    <row r="11" spans="1:5" s="32" customFormat="1" ht="15.75" customHeight="1">
      <c r="A11" s="26" t="s">
        <v>276</v>
      </c>
      <c r="B11" s="6" t="s">
        <v>170</v>
      </c>
      <c r="C11" s="22" t="s">
        <v>277</v>
      </c>
      <c r="D11" s="5"/>
      <c r="E11" s="5"/>
    </row>
    <row r="12" spans="1:5" s="32" customFormat="1" ht="15.75" customHeight="1" thickBot="1">
      <c r="A12" s="28" t="s">
        <v>41</v>
      </c>
      <c r="B12" s="24" t="s">
        <v>170</v>
      </c>
      <c r="C12" s="25" t="s">
        <v>278</v>
      </c>
      <c r="D12" s="5"/>
      <c r="E12" s="5"/>
    </row>
    <row r="13" spans="1:5" s="32" customFormat="1" ht="15.75" customHeight="1">
      <c r="A13" s="34"/>
      <c r="B13" s="34"/>
      <c r="C13" s="34"/>
      <c r="D13" s="5"/>
      <c r="E13" s="5"/>
    </row>
    <row r="14" spans="1:5" s="32" customFormat="1" ht="15.75" customHeight="1">
      <c r="A14" s="34"/>
      <c r="B14" s="34"/>
      <c r="C14" s="34"/>
      <c r="D14" s="5"/>
      <c r="E14" s="5"/>
    </row>
    <row r="15" spans="1:5" s="32" customFormat="1" ht="15.75" customHeight="1">
      <c r="A15" s="34"/>
      <c r="B15" s="34"/>
      <c r="C15" s="34"/>
      <c r="D15" s="5"/>
      <c r="E15" s="5"/>
    </row>
    <row r="16" spans="1:5" s="32" customFormat="1" ht="15.75" customHeight="1">
      <c r="A16" s="34"/>
      <c r="B16" s="34"/>
      <c r="C16" s="34"/>
      <c r="D16" s="5"/>
      <c r="E16" s="5"/>
    </row>
    <row r="17" spans="1:5" s="32" customFormat="1" ht="15.75" customHeight="1">
      <c r="A17" s="34"/>
      <c r="B17" s="34"/>
      <c r="C17" s="34"/>
      <c r="D17" s="5"/>
      <c r="E17" s="5"/>
    </row>
    <row r="18" spans="1:3" ht="15.75" customHeight="1">
      <c r="A18" s="34"/>
      <c r="B18" s="34"/>
      <c r="C18" s="34"/>
    </row>
    <row r="19" spans="1:3" ht="15.75" customHeight="1">
      <c r="A19" s="34"/>
      <c r="B19" s="34"/>
      <c r="C19" s="34"/>
    </row>
    <row r="20" spans="1:5" s="13" customFormat="1" ht="15.75" customHeight="1">
      <c r="A20" s="34"/>
      <c r="B20" s="34"/>
      <c r="C20" s="34"/>
      <c r="D20" s="5"/>
      <c r="E20" s="5"/>
    </row>
    <row r="21" spans="1:5" s="13" customFormat="1" ht="15.75" customHeight="1">
      <c r="A21" s="34"/>
      <c r="B21" s="34"/>
      <c r="C21" s="34"/>
      <c r="D21" s="5"/>
      <c r="E21" s="5"/>
    </row>
    <row r="22" spans="1:5" s="13" customFormat="1" ht="15.75" customHeight="1">
      <c r="A22" s="34"/>
      <c r="B22" s="34"/>
      <c r="C22" s="34"/>
      <c r="D22" s="5"/>
      <c r="E22" s="5"/>
    </row>
    <row r="23" spans="1:5" s="13" customFormat="1" ht="15.75" customHeight="1">
      <c r="A23" s="34"/>
      <c r="B23" s="34"/>
      <c r="C23" s="34"/>
      <c r="D23" s="5"/>
      <c r="E23" s="5"/>
    </row>
    <row r="24" spans="1:5" s="13" customFormat="1" ht="15.75" customHeight="1">
      <c r="A24" s="34"/>
      <c r="B24" s="34"/>
      <c r="C24" s="34"/>
      <c r="D24" s="5"/>
      <c r="E24" s="5"/>
    </row>
    <row r="25" spans="1:3" ht="15.75" customHeight="1">
      <c r="A25" s="34"/>
      <c r="B25" s="34"/>
      <c r="C25" s="34"/>
    </row>
    <row r="26" spans="1:3" ht="15.75" customHeight="1">
      <c r="A26" s="34"/>
      <c r="B26" s="34"/>
      <c r="C26" s="34"/>
    </row>
    <row r="27" spans="1:3" ht="15.75" customHeight="1">
      <c r="A27" s="34"/>
      <c r="B27" s="34"/>
      <c r="C27" s="34"/>
    </row>
    <row r="28" spans="1:3" ht="15.75" customHeight="1">
      <c r="A28" s="34"/>
      <c r="B28" s="34"/>
      <c r="C28" s="34"/>
    </row>
    <row r="29" spans="1:3" ht="15.75" customHeight="1">
      <c r="A29" s="34"/>
      <c r="B29" s="34"/>
      <c r="C29" s="34"/>
    </row>
    <row r="30" spans="1:3" ht="15.75" customHeight="1">
      <c r="A30" s="34"/>
      <c r="B30" s="34"/>
      <c r="C30" s="34"/>
    </row>
    <row r="31" spans="1:3" ht="15.75" customHeight="1">
      <c r="A31" s="34"/>
      <c r="B31" s="34"/>
      <c r="C31" s="34"/>
    </row>
    <row r="32" spans="1:3" ht="15.75" customHeight="1">
      <c r="A32" s="34"/>
      <c r="B32" s="34"/>
      <c r="C32" s="34"/>
    </row>
    <row r="33" spans="1:3" ht="15.75" customHeight="1">
      <c r="A33" s="34"/>
      <c r="B33" s="34"/>
      <c r="C33" s="34"/>
    </row>
    <row r="34" spans="1:3" ht="15.75" customHeight="1">
      <c r="A34" s="34"/>
      <c r="B34" s="34"/>
      <c r="C34" s="34"/>
    </row>
    <row r="35" spans="1:3" ht="15.75" customHeight="1">
      <c r="A35" s="34"/>
      <c r="B35" s="34"/>
      <c r="C35" s="34"/>
    </row>
    <row r="36" spans="1:3" ht="15.75" customHeight="1">
      <c r="A36" s="34"/>
      <c r="B36" s="34"/>
      <c r="C36" s="34"/>
    </row>
    <row r="37" spans="1:3" ht="15.75" customHeight="1">
      <c r="A37" s="34"/>
      <c r="B37" s="34"/>
      <c r="C37" s="34"/>
    </row>
    <row r="38" spans="1:3" ht="15.75" customHeight="1">
      <c r="A38" s="34"/>
      <c r="B38" s="34"/>
      <c r="C38" s="34"/>
    </row>
    <row r="39" spans="1:3" ht="15.75" customHeight="1">
      <c r="A39" s="34"/>
      <c r="B39" s="34"/>
      <c r="C39" s="34"/>
    </row>
    <row r="40" spans="1:3" ht="15.75" customHeight="1">
      <c r="A40" s="34"/>
      <c r="B40" s="34"/>
      <c r="C40" s="34"/>
    </row>
    <row r="41" spans="1:3" ht="15.75" customHeight="1">
      <c r="A41" s="33"/>
      <c r="B41" s="34"/>
      <c r="C41" s="34"/>
    </row>
    <row r="42" spans="1:3" ht="15.75" customHeight="1">
      <c r="A42" s="190" t="s">
        <v>294</v>
      </c>
      <c r="B42" s="190"/>
      <c r="C42" s="190"/>
    </row>
    <row r="43" ht="15.75" customHeight="1"/>
    <row r="44" spans="1:3" ht="15.75" customHeight="1">
      <c r="A44" s="227" t="s">
        <v>303</v>
      </c>
      <c r="B44" s="228"/>
      <c r="C44" s="228"/>
    </row>
    <row r="45" ht="15.75" customHeight="1"/>
    <row r="46" ht="15.75" customHeight="1"/>
    <row r="47" ht="15.75" customHeight="1"/>
  </sheetData>
  <sheetProtection/>
  <mergeCells count="3">
    <mergeCell ref="A44:C44"/>
    <mergeCell ref="A1:C1"/>
    <mergeCell ref="A3:C3"/>
  </mergeCells>
  <printOptions horizontalCentered="1"/>
  <pageMargins left="0.7" right="0.7" top="0.75" bottom="0.75" header="0.3" footer="0.3"/>
  <pageSetup fitToHeight="1" fitToWidth="1" horizontalDpi="1200" verticalDpi="1200" orientation="portrait" r:id="rId1"/>
  <headerFooter alignWithMargins="0">
    <oddFooter>&amp;C39</oddFooter>
  </headerFooter>
</worksheet>
</file>

<file path=xl/worksheets/sheet5.xml><?xml version="1.0" encoding="utf-8"?>
<worksheet xmlns="http://schemas.openxmlformats.org/spreadsheetml/2006/main" xmlns:r="http://schemas.openxmlformats.org/officeDocument/2006/relationships">
  <dimension ref="A1:D50"/>
  <sheetViews>
    <sheetView zoomScaleSheetLayoutView="100" zoomScalePageLayoutView="0" workbookViewId="0" topLeftCell="A1">
      <selection activeCell="I19" sqref="I19"/>
    </sheetView>
  </sheetViews>
  <sheetFormatPr defaultColWidth="9.140625" defaultRowHeight="15"/>
  <cols>
    <col min="1" max="1" width="38.8515625" style="5" customWidth="1"/>
    <col min="2" max="4" width="15.7109375" style="5" customWidth="1"/>
    <col min="5" max="16384" width="9.140625" style="5" customWidth="1"/>
  </cols>
  <sheetData>
    <row r="1" spans="1:4" ht="15.75" customHeight="1">
      <c r="A1" s="219" t="s">
        <v>45</v>
      </c>
      <c r="B1" s="219"/>
      <c r="C1" s="219"/>
      <c r="D1" s="219"/>
    </row>
    <row r="2" ht="15.75" customHeight="1"/>
    <row r="3" spans="1:4" ht="15.75" customHeight="1">
      <c r="A3" s="232" t="s">
        <v>200</v>
      </c>
      <c r="B3" s="232"/>
      <c r="C3" s="232"/>
      <c r="D3" s="232"/>
    </row>
    <row r="4" spans="1:4" ht="15.75" customHeight="1">
      <c r="A4" s="11"/>
      <c r="B4" s="11"/>
      <c r="C4" s="11"/>
      <c r="D4" s="11"/>
    </row>
    <row r="5" spans="1:4" ht="15.75" customHeight="1" thickBot="1">
      <c r="A5" s="11"/>
      <c r="B5" s="11"/>
      <c r="C5" s="11"/>
      <c r="D5" s="11"/>
    </row>
    <row r="6" spans="1:4" s="32" customFormat="1" ht="15.75" customHeight="1">
      <c r="A6" s="38"/>
      <c r="B6" s="233" t="s">
        <v>182</v>
      </c>
      <c r="C6" s="233"/>
      <c r="D6" s="234"/>
    </row>
    <row r="7" spans="1:4" s="32" customFormat="1" ht="15.75" customHeight="1" thickBot="1">
      <c r="A7" s="37" t="s">
        <v>161</v>
      </c>
      <c r="B7" s="124">
        <v>2014</v>
      </c>
      <c r="C7" s="56">
        <v>2015</v>
      </c>
      <c r="D7" s="61">
        <v>2016</v>
      </c>
    </row>
    <row r="8" spans="1:4" s="32" customFormat="1" ht="15.75" customHeight="1">
      <c r="A8" s="125" t="s">
        <v>400</v>
      </c>
      <c r="B8" s="126"/>
      <c r="C8" s="127"/>
      <c r="D8" s="128"/>
    </row>
    <row r="9" spans="1:4" s="32" customFormat="1" ht="15.75" customHeight="1">
      <c r="A9" s="39" t="s">
        <v>143</v>
      </c>
      <c r="B9" s="118">
        <v>0.126</v>
      </c>
      <c r="C9" s="40">
        <v>0.136</v>
      </c>
      <c r="D9" s="47">
        <v>0.156</v>
      </c>
    </row>
    <row r="10" spans="1:4" s="32" customFormat="1" ht="15.75" customHeight="1">
      <c r="A10" s="39" t="s">
        <v>142</v>
      </c>
      <c r="B10" s="119">
        <v>34</v>
      </c>
      <c r="C10" s="41">
        <v>49</v>
      </c>
      <c r="D10" s="65">
        <v>53</v>
      </c>
    </row>
    <row r="11" spans="1:4" s="32" customFormat="1" ht="15.75" customHeight="1">
      <c r="A11" s="39" t="s">
        <v>145</v>
      </c>
      <c r="B11" s="118">
        <v>0.101</v>
      </c>
      <c r="C11" s="40">
        <v>0.106</v>
      </c>
      <c r="D11" s="47">
        <v>0.116</v>
      </c>
    </row>
    <row r="12" spans="1:4" s="32" customFormat="1" ht="15.75" customHeight="1">
      <c r="A12" s="39" t="s">
        <v>321</v>
      </c>
      <c r="B12" s="119">
        <v>57</v>
      </c>
      <c r="C12" s="41">
        <v>66</v>
      </c>
      <c r="D12" s="65">
        <v>88</v>
      </c>
    </row>
    <row r="13" spans="1:4" s="32" customFormat="1" ht="15.75" customHeight="1">
      <c r="A13" s="39" t="s">
        <v>144</v>
      </c>
      <c r="B13" s="119">
        <v>60</v>
      </c>
      <c r="C13" s="41">
        <v>69</v>
      </c>
      <c r="D13" s="65">
        <v>89</v>
      </c>
    </row>
    <row r="14" spans="1:4" s="32" customFormat="1" ht="15.75" customHeight="1">
      <c r="A14" s="191" t="s">
        <v>401</v>
      </c>
      <c r="B14" s="208"/>
      <c r="C14" s="209"/>
      <c r="D14" s="210"/>
    </row>
    <row r="15" spans="1:4" s="32" customFormat="1" ht="15.75" customHeight="1">
      <c r="A15" s="192" t="s">
        <v>145</v>
      </c>
      <c r="B15" s="214" t="s">
        <v>212</v>
      </c>
      <c r="C15" s="209" t="s">
        <v>212</v>
      </c>
      <c r="D15" s="210" t="s">
        <v>212</v>
      </c>
    </row>
    <row r="16" spans="1:4" s="32" customFormat="1" ht="15.75" customHeight="1">
      <c r="A16" s="192" t="s">
        <v>146</v>
      </c>
      <c r="B16" s="208">
        <v>0</v>
      </c>
      <c r="C16" s="209" t="s">
        <v>212</v>
      </c>
      <c r="D16" s="210" t="s">
        <v>212</v>
      </c>
    </row>
    <row r="17" spans="1:4" s="32" customFormat="1" ht="15.75" customHeight="1">
      <c r="A17" s="191" t="s">
        <v>402</v>
      </c>
      <c r="B17" s="120"/>
      <c r="C17" s="40"/>
      <c r="D17" s="47"/>
    </row>
    <row r="18" spans="1:4" s="32" customFormat="1" ht="15.75" customHeight="1">
      <c r="A18" s="192" t="s">
        <v>143</v>
      </c>
      <c r="B18" s="120">
        <v>0.0741</v>
      </c>
      <c r="C18" s="40">
        <v>0.0716</v>
      </c>
      <c r="D18" s="47">
        <v>0.0701</v>
      </c>
    </row>
    <row r="19" spans="1:4" s="32" customFormat="1" ht="15.75" customHeight="1">
      <c r="A19" s="192" t="s">
        <v>147</v>
      </c>
      <c r="B19" s="120">
        <v>0</v>
      </c>
      <c r="C19" s="40">
        <v>0</v>
      </c>
      <c r="D19" s="47">
        <v>0</v>
      </c>
    </row>
    <row r="20" spans="1:4" s="32" customFormat="1" ht="15.75" customHeight="1">
      <c r="A20" s="191" t="s">
        <v>403</v>
      </c>
      <c r="B20" s="208"/>
      <c r="C20" s="209"/>
      <c r="D20" s="210"/>
    </row>
    <row r="21" spans="1:4" s="32" customFormat="1" ht="15.75" customHeight="1">
      <c r="A21" s="192" t="s">
        <v>148</v>
      </c>
      <c r="B21" s="211">
        <v>80.8</v>
      </c>
      <c r="C21" s="209">
        <v>77.7</v>
      </c>
      <c r="D21" s="210">
        <v>184</v>
      </c>
    </row>
    <row r="22" spans="1:4" s="32" customFormat="1" ht="15.75" customHeight="1">
      <c r="A22" s="212" t="s">
        <v>149</v>
      </c>
      <c r="B22" s="213">
        <v>0</v>
      </c>
      <c r="C22" s="209">
        <v>0</v>
      </c>
      <c r="D22" s="334">
        <v>1</v>
      </c>
    </row>
    <row r="23" spans="1:4" s="32" customFormat="1" ht="15.75" customHeight="1">
      <c r="A23" s="192" t="s">
        <v>150</v>
      </c>
      <c r="B23" s="213" t="s">
        <v>212</v>
      </c>
      <c r="C23" s="209" t="s">
        <v>212</v>
      </c>
      <c r="D23" s="210" t="s">
        <v>212</v>
      </c>
    </row>
    <row r="24" spans="1:4" s="32" customFormat="1" ht="15.75" customHeight="1" hidden="1">
      <c r="A24" s="39" t="s">
        <v>106</v>
      </c>
      <c r="B24" s="121">
        <v>29.2</v>
      </c>
      <c r="C24" s="40">
        <v>26.5</v>
      </c>
      <c r="D24" s="47">
        <v>33.6</v>
      </c>
    </row>
    <row r="25" spans="1:4" s="32" customFormat="1" ht="15.75" customHeight="1" hidden="1">
      <c r="A25" s="39" t="s">
        <v>151</v>
      </c>
      <c r="B25" s="120" t="s">
        <v>44</v>
      </c>
      <c r="C25" s="40" t="s">
        <v>44</v>
      </c>
      <c r="D25" s="47" t="s">
        <v>44</v>
      </c>
    </row>
    <row r="26" spans="1:4" s="32" customFormat="1" ht="15.75" customHeight="1" hidden="1">
      <c r="A26" s="39" t="s">
        <v>152</v>
      </c>
      <c r="B26" s="119" t="s">
        <v>43</v>
      </c>
      <c r="C26" s="41" t="s">
        <v>43</v>
      </c>
      <c r="D26" s="65" t="s">
        <v>43</v>
      </c>
    </row>
    <row r="27" spans="1:4" s="32" customFormat="1" ht="15.75" customHeight="1">
      <c r="A27" s="191" t="s">
        <v>404</v>
      </c>
      <c r="B27" s="120"/>
      <c r="C27" s="40"/>
      <c r="D27" s="47"/>
    </row>
    <row r="28" spans="1:4" s="32" customFormat="1" ht="15.75" customHeight="1">
      <c r="A28" s="192" t="s">
        <v>153</v>
      </c>
      <c r="B28" s="121">
        <v>40</v>
      </c>
      <c r="C28" s="40">
        <v>73.4</v>
      </c>
      <c r="D28" s="47">
        <v>44.9</v>
      </c>
    </row>
    <row r="29" spans="1:4" s="32" customFormat="1" ht="15.75" customHeight="1" thickBot="1">
      <c r="A29" s="193" t="s">
        <v>154</v>
      </c>
      <c r="B29" s="335" t="s">
        <v>212</v>
      </c>
      <c r="C29" s="56" t="s">
        <v>212</v>
      </c>
      <c r="D29" s="61" t="s">
        <v>212</v>
      </c>
    </row>
    <row r="30" spans="1:4" s="32" customFormat="1" ht="15.75" customHeight="1" hidden="1">
      <c r="A30" s="172" t="s">
        <v>106</v>
      </c>
      <c r="B30" s="173">
        <v>11.7</v>
      </c>
      <c r="C30" s="42" t="s">
        <v>212</v>
      </c>
      <c r="D30" s="46">
        <v>11.2</v>
      </c>
    </row>
    <row r="31" spans="1:4" s="32" customFormat="1" ht="15.75" customHeight="1" hidden="1">
      <c r="A31" s="39" t="s">
        <v>155</v>
      </c>
      <c r="B31" s="122" t="s">
        <v>44</v>
      </c>
      <c r="C31" s="40" t="s">
        <v>111</v>
      </c>
      <c r="D31" s="47" t="s">
        <v>44</v>
      </c>
    </row>
    <row r="32" spans="1:4" s="32" customFormat="1" ht="15.75" customHeight="1" hidden="1" thickBot="1">
      <c r="A32" s="88" t="s">
        <v>156</v>
      </c>
      <c r="B32" s="123" t="s">
        <v>44</v>
      </c>
      <c r="C32" s="56" t="s">
        <v>111</v>
      </c>
      <c r="D32" s="61" t="s">
        <v>44</v>
      </c>
    </row>
    <row r="33" spans="1:4" s="32" customFormat="1" ht="15.75" customHeight="1">
      <c r="A33" s="35"/>
      <c r="B33" s="182"/>
      <c r="C33" s="183"/>
      <c r="D33" s="183"/>
    </row>
    <row r="34" spans="1:4" s="32" customFormat="1" ht="15.75" customHeight="1">
      <c r="A34" s="35"/>
      <c r="B34" s="182"/>
      <c r="C34" s="183"/>
      <c r="D34" s="183"/>
    </row>
    <row r="35" spans="1:4" s="32" customFormat="1" ht="15.75" customHeight="1">
      <c r="A35" s="35"/>
      <c r="B35" s="182"/>
      <c r="C35" s="183"/>
      <c r="D35" s="183"/>
    </row>
    <row r="36" spans="1:4" s="32" customFormat="1" ht="15.75" customHeight="1">
      <c r="A36" s="35"/>
      <c r="B36" s="182"/>
      <c r="C36" s="183"/>
      <c r="D36" s="183"/>
    </row>
    <row r="37" spans="1:4" s="32" customFormat="1" ht="15.75" customHeight="1">
      <c r="A37" s="35"/>
      <c r="B37" s="182"/>
      <c r="C37" s="183"/>
      <c r="D37" s="183"/>
    </row>
    <row r="38" spans="1:4" s="32" customFormat="1" ht="15.75" customHeight="1">
      <c r="A38" s="35"/>
      <c r="B38" s="182"/>
      <c r="C38" s="183"/>
      <c r="D38" s="183"/>
    </row>
    <row r="39" spans="1:4" s="32" customFormat="1" ht="15.75" customHeight="1">
      <c r="A39" s="35"/>
      <c r="B39" s="182"/>
      <c r="C39" s="183"/>
      <c r="D39" s="183"/>
    </row>
    <row r="40" spans="1:4" ht="15.75" customHeight="1">
      <c r="A40" s="35"/>
      <c r="B40" s="36"/>
      <c r="C40" s="36"/>
      <c r="D40" s="36"/>
    </row>
    <row r="41" spans="1:4" ht="15.75" customHeight="1">
      <c r="A41" s="204"/>
      <c r="B41" s="204"/>
      <c r="C41" s="204"/>
      <c r="D41" s="204"/>
    </row>
    <row r="42" spans="1:4" ht="15.75" customHeight="1">
      <c r="A42" s="190" t="s">
        <v>118</v>
      </c>
      <c r="B42" s="194"/>
      <c r="C42" s="194"/>
      <c r="D42" s="194"/>
    </row>
    <row r="43" ht="15.75" customHeight="1">
      <c r="A43" s="13"/>
    </row>
    <row r="44" spans="1:4" ht="15.75" customHeight="1">
      <c r="A44" s="230" t="s">
        <v>305</v>
      </c>
      <c r="B44" s="231"/>
      <c r="C44" s="231"/>
      <c r="D44" s="231"/>
    </row>
    <row r="45" ht="15.75" customHeight="1">
      <c r="A45" s="86"/>
    </row>
    <row r="46" ht="15.75" customHeight="1">
      <c r="A46" s="86" t="s">
        <v>405</v>
      </c>
    </row>
    <row r="47" ht="15.75" customHeight="1" hidden="1">
      <c r="A47" s="86"/>
    </row>
    <row r="48" ht="15.75" customHeight="1" hidden="1">
      <c r="A48" s="86" t="s">
        <v>304</v>
      </c>
    </row>
    <row r="49" ht="15.75" customHeight="1">
      <c r="A49" s="86"/>
    </row>
    <row r="50" ht="15.75" customHeight="1">
      <c r="A50" s="86" t="s">
        <v>213</v>
      </c>
    </row>
    <row r="51" ht="15.75" customHeight="1"/>
    <row r="52" ht="15.75" customHeight="1"/>
    <row r="53" ht="15.75" customHeight="1"/>
  </sheetData>
  <sheetProtection/>
  <mergeCells count="4">
    <mergeCell ref="A1:D1"/>
    <mergeCell ref="A44:D44"/>
    <mergeCell ref="A3:D3"/>
    <mergeCell ref="B6:D6"/>
  </mergeCells>
  <printOptions horizontalCentered="1"/>
  <pageMargins left="0.7" right="0.7" top="0.75" bottom="0.75" header="0.3" footer="0.3"/>
  <pageSetup horizontalDpi="600" verticalDpi="600" orientation="portrait" r:id="rId1"/>
  <headerFooter alignWithMargins="0">
    <oddFooter>&amp;C40</oddFooter>
  </headerFooter>
</worksheet>
</file>

<file path=xl/worksheets/sheet6.xml><?xml version="1.0" encoding="utf-8"?>
<worksheet xmlns="http://schemas.openxmlformats.org/spreadsheetml/2006/main" xmlns:r="http://schemas.openxmlformats.org/officeDocument/2006/relationships">
  <dimension ref="A1:R40"/>
  <sheetViews>
    <sheetView zoomScaleSheetLayoutView="115" zoomScalePageLayoutView="0" workbookViewId="0" topLeftCell="A1">
      <selection activeCell="I19" sqref="I19"/>
    </sheetView>
  </sheetViews>
  <sheetFormatPr defaultColWidth="9.140625" defaultRowHeight="15"/>
  <cols>
    <col min="1" max="1" width="20.7109375" style="0" bestFit="1" customWidth="1"/>
    <col min="2" max="2" width="25.7109375" style="0" customWidth="1"/>
    <col min="3" max="4" width="19.7109375" style="0" customWidth="1"/>
    <col min="8" max="8" width="15.00390625" style="0" hidden="1" customWidth="1"/>
    <col min="9" max="9" width="14.28125" style="0" hidden="1" customWidth="1"/>
    <col min="10" max="11" width="0" style="0" hidden="1" customWidth="1"/>
    <col min="12" max="12" width="13.00390625" style="0" hidden="1" customWidth="1"/>
    <col min="13" max="13" width="0" style="0" hidden="1" customWidth="1"/>
    <col min="14" max="14" width="13.8515625" style="0" hidden="1" customWidth="1"/>
    <col min="15" max="17" width="0" style="0" hidden="1" customWidth="1"/>
  </cols>
  <sheetData>
    <row r="1" spans="1:13" ht="15.75" customHeight="1">
      <c r="A1" s="390" t="s">
        <v>56</v>
      </c>
      <c r="B1" s="390"/>
      <c r="C1" s="390"/>
      <c r="D1" s="391"/>
      <c r="E1" s="5"/>
      <c r="F1" s="5"/>
      <c r="G1" s="5"/>
      <c r="H1" s="5"/>
      <c r="I1" s="5"/>
      <c r="J1" s="5"/>
      <c r="K1" s="5"/>
      <c r="L1" s="5"/>
      <c r="M1" s="5"/>
    </row>
    <row r="2" ht="15.75" customHeight="1"/>
    <row r="3" spans="1:4" ht="15.75" customHeight="1">
      <c r="A3" s="390" t="s">
        <v>124</v>
      </c>
      <c r="B3" s="390"/>
      <c r="C3" s="390"/>
      <c r="D3" s="391"/>
    </row>
    <row r="4" spans="1:4" ht="15.75" customHeight="1">
      <c r="A4" s="12"/>
      <c r="B4" s="12"/>
      <c r="C4" s="12"/>
      <c r="D4" s="129"/>
    </row>
    <row r="5" ht="15.75" customHeight="1" thickBot="1"/>
    <row r="6" spans="1:4" ht="15.75" customHeight="1">
      <c r="A6" s="384" t="s">
        <v>46</v>
      </c>
      <c r="B6" s="385"/>
      <c r="C6" s="385"/>
      <c r="D6" s="386"/>
    </row>
    <row r="7" spans="1:4" ht="15.75" customHeight="1" thickBot="1">
      <c r="A7" s="392" t="s">
        <v>38</v>
      </c>
      <c r="B7" s="393"/>
      <c r="C7" s="43" t="s">
        <v>306</v>
      </c>
      <c r="D7" s="44" t="s">
        <v>307</v>
      </c>
    </row>
    <row r="8" spans="1:4" ht="15.75" customHeight="1">
      <c r="A8" s="394" t="s">
        <v>48</v>
      </c>
      <c r="B8" s="395"/>
      <c r="C8" s="42">
        <v>100</v>
      </c>
      <c r="D8" s="46">
        <v>55</v>
      </c>
    </row>
    <row r="9" spans="1:4" ht="15.75" customHeight="1">
      <c r="A9" s="203" t="s">
        <v>228</v>
      </c>
      <c r="B9" s="170"/>
      <c r="C9" s="40">
        <v>75</v>
      </c>
      <c r="D9" s="47">
        <v>55</v>
      </c>
    </row>
    <row r="10" spans="1:4" ht="15.75" customHeight="1">
      <c r="A10" s="203" t="s">
        <v>40</v>
      </c>
      <c r="B10" s="170"/>
      <c r="C10" s="40">
        <v>150</v>
      </c>
      <c r="D10" s="47">
        <v>150</v>
      </c>
    </row>
    <row r="11" spans="1:4" ht="15.75" customHeight="1">
      <c r="A11" s="203" t="s">
        <v>41</v>
      </c>
      <c r="B11" s="170"/>
      <c r="C11" s="40">
        <v>55</v>
      </c>
      <c r="D11" s="47">
        <v>55</v>
      </c>
    </row>
    <row r="12" spans="1:4" ht="15.75" customHeight="1">
      <c r="A12" s="203" t="s">
        <v>47</v>
      </c>
      <c r="B12" s="170"/>
      <c r="C12" s="40">
        <v>150</v>
      </c>
      <c r="D12" s="47">
        <v>150</v>
      </c>
    </row>
    <row r="13" spans="1:4" ht="15.75" customHeight="1">
      <c r="A13" s="203" t="s">
        <v>49</v>
      </c>
      <c r="B13" s="170"/>
      <c r="C13" s="40">
        <v>550</v>
      </c>
      <c r="D13" s="47">
        <v>550</v>
      </c>
    </row>
    <row r="14" spans="1:4" ht="15.75" customHeight="1" thickBot="1">
      <c r="A14" s="171" t="s">
        <v>32</v>
      </c>
      <c r="B14" s="137"/>
      <c r="C14" s="45">
        <v>3</v>
      </c>
      <c r="D14" s="48">
        <v>3</v>
      </c>
    </row>
    <row r="15" spans="1:4" ht="15.75" customHeight="1" thickBot="1">
      <c r="A15" s="138" t="s">
        <v>50</v>
      </c>
      <c r="B15" s="139"/>
      <c r="C15" s="139"/>
      <c r="D15" s="107"/>
    </row>
    <row r="16" spans="1:4" ht="48" customHeight="1">
      <c r="A16" s="172" t="s">
        <v>51</v>
      </c>
      <c r="B16" s="380" t="s">
        <v>53</v>
      </c>
      <c r="C16" s="380"/>
      <c r="D16" s="381"/>
    </row>
    <row r="17" spans="1:4" ht="15.75" customHeight="1">
      <c r="A17" s="50" t="s">
        <v>52</v>
      </c>
      <c r="B17" s="170" t="s">
        <v>54</v>
      </c>
      <c r="C17" s="170"/>
      <c r="D17" s="382"/>
    </row>
    <row r="18" spans="1:4" ht="15.75" customHeight="1" thickBot="1">
      <c r="A18" s="53" t="s">
        <v>55</v>
      </c>
      <c r="B18" s="137" t="s">
        <v>296</v>
      </c>
      <c r="C18" s="137"/>
      <c r="D18" s="383"/>
    </row>
    <row r="19" spans="1:17" ht="15.75" customHeight="1" thickBot="1">
      <c r="A19" s="384" t="s">
        <v>229</v>
      </c>
      <c r="B19" s="385"/>
      <c r="C19" s="385"/>
      <c r="D19" s="386"/>
      <c r="H19" s="132" t="s">
        <v>38</v>
      </c>
      <c r="I19" s="132" t="s">
        <v>57</v>
      </c>
      <c r="J19" s="133"/>
      <c r="K19" s="132" t="s">
        <v>58</v>
      </c>
      <c r="L19" s="133"/>
      <c r="M19" s="132" t="s">
        <v>60</v>
      </c>
      <c r="N19" s="133" t="s">
        <v>61</v>
      </c>
      <c r="O19" s="133"/>
      <c r="P19" s="133"/>
      <c r="Q19" s="134"/>
    </row>
    <row r="20" spans="1:18" ht="15.75" customHeight="1" thickBot="1">
      <c r="A20" s="55" t="s">
        <v>38</v>
      </c>
      <c r="B20" s="387" t="s">
        <v>230</v>
      </c>
      <c r="C20" s="388"/>
      <c r="D20" s="389"/>
      <c r="H20" s="133"/>
      <c r="I20" s="135" t="s">
        <v>62</v>
      </c>
      <c r="J20" s="136" t="s">
        <v>63</v>
      </c>
      <c r="K20" s="135" t="s">
        <v>62</v>
      </c>
      <c r="L20" s="136" t="s">
        <v>63</v>
      </c>
      <c r="M20" s="136" t="s">
        <v>63</v>
      </c>
      <c r="N20" s="136" t="s">
        <v>63</v>
      </c>
      <c r="O20" s="133"/>
      <c r="P20" s="133"/>
      <c r="Q20" s="140" t="s">
        <v>64</v>
      </c>
      <c r="R20" s="3"/>
    </row>
    <row r="21" spans="1:17" ht="15.75" customHeight="1">
      <c r="A21" s="54" t="s">
        <v>119</v>
      </c>
      <c r="B21" s="200" t="s">
        <v>69</v>
      </c>
      <c r="C21" s="201"/>
      <c r="D21" s="202"/>
      <c r="H21" s="141" t="s">
        <v>65</v>
      </c>
      <c r="I21" s="142">
        <v>0.18</v>
      </c>
      <c r="J21" s="133">
        <v>338</v>
      </c>
      <c r="K21" s="142">
        <f>MAX('[4]Tb 5'!B21:D21)</f>
        <v>0.0512</v>
      </c>
      <c r="L21" s="143">
        <f>ROUND(K21*Q21,0)</f>
        <v>96</v>
      </c>
      <c r="M21" s="143">
        <f>J21-L21</f>
        <v>242</v>
      </c>
      <c r="N21" s="133"/>
      <c r="O21" s="133"/>
      <c r="P21" s="133"/>
      <c r="Q21" s="144">
        <f>J21/I21</f>
        <v>1877.7777777777778</v>
      </c>
    </row>
    <row r="22" spans="1:17" ht="48" customHeight="1">
      <c r="A22" s="51" t="s">
        <v>120</v>
      </c>
      <c r="B22" s="235" t="s">
        <v>59</v>
      </c>
      <c r="C22" s="195"/>
      <c r="D22" s="196"/>
      <c r="H22" s="133"/>
      <c r="I22" s="133"/>
      <c r="J22" s="133"/>
      <c r="K22" s="133"/>
      <c r="L22" s="133"/>
      <c r="M22" s="133"/>
      <c r="N22" s="133"/>
      <c r="O22" s="133"/>
      <c r="P22" s="133"/>
      <c r="Q22" s="133"/>
    </row>
    <row r="23" spans="1:17" ht="48" customHeight="1">
      <c r="A23" s="51" t="s">
        <v>121</v>
      </c>
      <c r="B23" s="235" t="s">
        <v>70</v>
      </c>
      <c r="C23" s="195"/>
      <c r="D23" s="196"/>
      <c r="H23" s="133"/>
      <c r="I23" s="133"/>
      <c r="J23" s="133"/>
      <c r="K23" s="133"/>
      <c r="L23" s="133"/>
      <c r="M23" s="133"/>
      <c r="N23" s="133"/>
      <c r="O23" s="133"/>
      <c r="P23" s="133"/>
      <c r="Q23" s="133"/>
    </row>
    <row r="24" spans="1:17" ht="48" customHeight="1">
      <c r="A24" s="51" t="s">
        <v>113</v>
      </c>
      <c r="B24" s="235" t="s">
        <v>183</v>
      </c>
      <c r="C24" s="195"/>
      <c r="D24" s="196"/>
      <c r="H24" s="141"/>
      <c r="I24" s="142"/>
      <c r="J24" s="133"/>
      <c r="K24" s="142"/>
      <c r="L24" s="142"/>
      <c r="M24" s="142"/>
      <c r="N24" s="133"/>
      <c r="O24" s="133"/>
      <c r="P24" s="133"/>
      <c r="Q24" s="145"/>
    </row>
    <row r="25" spans="1:17" ht="48" customHeight="1">
      <c r="A25" s="51" t="s">
        <v>114</v>
      </c>
      <c r="B25" s="235" t="s">
        <v>71</v>
      </c>
      <c r="C25" s="195"/>
      <c r="D25" s="196"/>
      <c r="H25" s="141" t="s">
        <v>66</v>
      </c>
      <c r="I25" s="142">
        <v>20</v>
      </c>
      <c r="J25" s="133">
        <v>23000</v>
      </c>
      <c r="K25" s="146" t="e">
        <f>MAX('[4]Tb 5'!#REF!)</f>
        <v>#REF!</v>
      </c>
      <c r="L25" s="143" t="e">
        <f>ROUND(K25*Q25,0)</f>
        <v>#REF!</v>
      </c>
      <c r="M25" s="143" t="e">
        <f>J25-L25</f>
        <v>#REF!</v>
      </c>
      <c r="N25" s="133"/>
      <c r="O25" s="133"/>
      <c r="P25" s="133"/>
      <c r="Q25" s="144">
        <f>J25/I25</f>
        <v>1150</v>
      </c>
    </row>
    <row r="26" spans="1:17" ht="63.75" customHeight="1" thickBot="1">
      <c r="A26" s="52" t="s">
        <v>122</v>
      </c>
      <c r="B26" s="197" t="s">
        <v>72</v>
      </c>
      <c r="C26" s="198"/>
      <c r="D26" s="199"/>
      <c r="H26" s="141" t="s">
        <v>67</v>
      </c>
      <c r="I26" s="142">
        <v>9</v>
      </c>
      <c r="J26" s="133">
        <v>10000</v>
      </c>
      <c r="K26" s="146">
        <f>MAX('[4]Tb 5'!B15:D15)</f>
        <v>0.67</v>
      </c>
      <c r="L26" s="143">
        <f>ROUND(K26*Q26,0)</f>
        <v>744</v>
      </c>
      <c r="M26" s="143">
        <f>J26-L26</f>
        <v>9256</v>
      </c>
      <c r="N26" s="133"/>
      <c r="O26" s="133"/>
      <c r="P26" s="133"/>
      <c r="Q26" s="144">
        <f>J26/I26</f>
        <v>1111.111111111111</v>
      </c>
    </row>
    <row r="27" spans="1:17" ht="15.75" customHeight="1">
      <c r="A27" s="167"/>
      <c r="B27" s="168"/>
      <c r="C27" s="169"/>
      <c r="D27" s="169"/>
      <c r="H27" s="141"/>
      <c r="I27" s="142"/>
      <c r="J27" s="133"/>
      <c r="K27" s="146"/>
      <c r="L27" s="143"/>
      <c r="M27" s="143"/>
      <c r="N27" s="133"/>
      <c r="O27" s="133"/>
      <c r="P27" s="133"/>
      <c r="Q27" s="144"/>
    </row>
    <row r="28" spans="1:17" ht="15.75" customHeight="1">
      <c r="A28" s="167"/>
      <c r="B28" s="168"/>
      <c r="C28" s="169"/>
      <c r="D28" s="169"/>
      <c r="H28" s="141"/>
      <c r="I28" s="142"/>
      <c r="J28" s="133"/>
      <c r="K28" s="146"/>
      <c r="L28" s="143"/>
      <c r="M28" s="143"/>
      <c r="N28" s="133"/>
      <c r="O28" s="133"/>
      <c r="P28" s="133"/>
      <c r="Q28" s="144"/>
    </row>
    <row r="29" ht="15.75" customHeight="1">
      <c r="B29" s="2"/>
    </row>
    <row r="30" spans="1:8" ht="15.75" customHeight="1">
      <c r="A30" s="13" t="s">
        <v>123</v>
      </c>
      <c r="H30" t="s">
        <v>68</v>
      </c>
    </row>
    <row r="31" spans="8:9" ht="15.75" customHeight="1">
      <c r="H31">
        <v>50</v>
      </c>
      <c r="I31">
        <v>0.059</v>
      </c>
    </row>
    <row r="32" spans="8:9" ht="15.75" customHeight="1">
      <c r="H32">
        <v>70</v>
      </c>
      <c r="I32">
        <v>0.064</v>
      </c>
    </row>
    <row r="33" spans="8:9" ht="15.75" customHeight="1">
      <c r="H33">
        <v>100</v>
      </c>
      <c r="I33">
        <v>0.074</v>
      </c>
    </row>
    <row r="34" spans="8:9" ht="15">
      <c r="H34">
        <v>200</v>
      </c>
      <c r="I34">
        <v>0.114</v>
      </c>
    </row>
    <row r="35" spans="8:9" ht="15">
      <c r="H35">
        <v>500</v>
      </c>
      <c r="I35">
        <v>0.258</v>
      </c>
    </row>
    <row r="36" spans="8:9" ht="15">
      <c r="H36">
        <v>1000</v>
      </c>
      <c r="I36">
        <v>0.467</v>
      </c>
    </row>
    <row r="37" spans="8:9" ht="15">
      <c r="H37">
        <v>2000</v>
      </c>
      <c r="I37">
        <v>0.75</v>
      </c>
    </row>
    <row r="38" spans="8:9" ht="15">
      <c r="H38">
        <v>3000</v>
      </c>
      <c r="I38">
        <v>0.9</v>
      </c>
    </row>
    <row r="39" spans="8:9" ht="15">
      <c r="H39">
        <v>4000</v>
      </c>
      <c r="I39">
        <v>0.978</v>
      </c>
    </row>
    <row r="40" spans="8:9" ht="15">
      <c r="H40">
        <v>5000</v>
      </c>
      <c r="I40">
        <v>1</v>
      </c>
    </row>
  </sheetData>
  <sheetProtection/>
  <mergeCells count="23">
    <mergeCell ref="A8:B8"/>
    <mergeCell ref="A1:D1"/>
    <mergeCell ref="A3:D3"/>
    <mergeCell ref="A6:D6"/>
    <mergeCell ref="A7:B7"/>
    <mergeCell ref="B18:D18"/>
    <mergeCell ref="A19:D19"/>
    <mergeCell ref="B20:D20"/>
    <mergeCell ref="A9:B9"/>
    <mergeCell ref="B26:D26"/>
    <mergeCell ref="B21:D21"/>
    <mergeCell ref="A10:B10"/>
    <mergeCell ref="A11:B11"/>
    <mergeCell ref="A12:B12"/>
    <mergeCell ref="A13:B13"/>
    <mergeCell ref="A14:B14"/>
    <mergeCell ref="A15:D15"/>
    <mergeCell ref="B16:D16"/>
    <mergeCell ref="B17:D17"/>
    <mergeCell ref="B22:D22"/>
    <mergeCell ref="B23:D23"/>
    <mergeCell ref="B24:D24"/>
    <mergeCell ref="B25:D25"/>
  </mergeCells>
  <printOptions horizontalCentered="1"/>
  <pageMargins left="0.7" right="0.7" top="0.75" bottom="0.75" header="0.3" footer="0.3"/>
  <pageSetup horizontalDpi="600" verticalDpi="600" orientation="portrait" r:id="rId1"/>
  <headerFooter alignWithMargins="0">
    <oddFooter>&amp;C47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44"/>
  <sheetViews>
    <sheetView zoomScaleSheetLayoutView="115" zoomScalePageLayoutView="0" workbookViewId="0" topLeftCell="A1">
      <selection activeCell="I19" sqref="I19"/>
    </sheetView>
  </sheetViews>
  <sheetFormatPr defaultColWidth="9.140625" defaultRowHeight="15"/>
  <cols>
    <col min="1" max="1" width="26.28125" style="5" customWidth="1"/>
    <col min="2" max="7" width="10.7109375" style="5" customWidth="1"/>
    <col min="8" max="9" width="9.140625" style="5" customWidth="1"/>
    <col min="10" max="10" width="0" style="5" hidden="1" customWidth="1"/>
    <col min="11" max="11" width="14.8515625" style="5" hidden="1" customWidth="1"/>
    <col min="12" max="13" width="10.8515625" style="5" hidden="1" customWidth="1"/>
    <col min="14" max="18" width="0" style="5" hidden="1" customWidth="1"/>
    <col min="19" max="16384" width="9.140625" style="5" customWidth="1"/>
  </cols>
  <sheetData>
    <row r="1" spans="1:11" s="57" customFormat="1" ht="15.75" customHeight="1">
      <c r="A1" s="390" t="s">
        <v>197</v>
      </c>
      <c r="B1" s="390"/>
      <c r="C1" s="390"/>
      <c r="D1" s="390"/>
      <c r="E1" s="390"/>
      <c r="F1" s="390"/>
      <c r="G1" s="390"/>
      <c r="K1" s="57" t="s">
        <v>188</v>
      </c>
    </row>
    <row r="2" spans="11:12" s="57" customFormat="1" ht="15.75" customHeight="1">
      <c r="K2" s="57" t="s">
        <v>189</v>
      </c>
      <c r="L2" s="57">
        <v>10</v>
      </c>
    </row>
    <row r="3" spans="1:14" s="57" customFormat="1" ht="15.75" customHeight="1">
      <c r="A3" s="396" t="s">
        <v>250</v>
      </c>
      <c r="B3" s="397"/>
      <c r="C3" s="397"/>
      <c r="D3" s="397"/>
      <c r="E3" s="397"/>
      <c r="F3" s="397"/>
      <c r="G3" s="397"/>
      <c r="K3" s="57" t="s">
        <v>190</v>
      </c>
      <c r="L3" s="57">
        <v>2017</v>
      </c>
      <c r="N3" s="57" t="s">
        <v>184</v>
      </c>
    </row>
    <row r="4" spans="1:16" s="57" customFormat="1" ht="15.75" customHeight="1">
      <c r="A4" s="58"/>
      <c r="B4" s="89"/>
      <c r="C4" s="89"/>
      <c r="D4" s="89"/>
      <c r="E4" s="89"/>
      <c r="F4" s="89"/>
      <c r="G4" s="89"/>
      <c r="K4" s="90"/>
      <c r="L4" s="90"/>
      <c r="M4" s="90"/>
      <c r="N4" s="90"/>
      <c r="O4" s="90"/>
      <c r="P4" s="90"/>
    </row>
    <row r="5" spans="11:13" s="57" customFormat="1" ht="15.75" customHeight="1" thickBot="1">
      <c r="K5" s="5"/>
      <c r="L5" s="5"/>
      <c r="M5" s="110"/>
    </row>
    <row r="6" spans="1:16" s="32" customFormat="1" ht="15.75" customHeight="1">
      <c r="A6" s="68"/>
      <c r="B6" s="385" t="s">
        <v>98</v>
      </c>
      <c r="C6" s="385"/>
      <c r="D6" s="385"/>
      <c r="E6" s="385"/>
      <c r="F6" s="385"/>
      <c r="G6" s="398"/>
      <c r="K6" s="57"/>
      <c r="L6" s="57"/>
      <c r="M6" s="110"/>
      <c r="O6" s="57"/>
      <c r="P6" s="57"/>
    </row>
    <row r="7" spans="1:13" s="32" customFormat="1" ht="15.75" customHeight="1" thickBot="1">
      <c r="A7" s="67" t="s">
        <v>97</v>
      </c>
      <c r="B7" s="56" t="s">
        <v>214</v>
      </c>
      <c r="C7" s="56" t="s">
        <v>48</v>
      </c>
      <c r="D7" s="56" t="s">
        <v>49</v>
      </c>
      <c r="E7" s="56" t="s">
        <v>158</v>
      </c>
      <c r="F7" s="56" t="s">
        <v>40</v>
      </c>
      <c r="G7" s="61" t="s">
        <v>41</v>
      </c>
      <c r="K7" s="57"/>
      <c r="L7" s="57"/>
      <c r="M7" s="110"/>
    </row>
    <row r="8" spans="1:13" s="32" customFormat="1" ht="15.75" customHeight="1">
      <c r="A8" s="184" t="s">
        <v>248</v>
      </c>
      <c r="B8" s="45"/>
      <c r="C8" s="45"/>
      <c r="D8" s="45"/>
      <c r="E8" s="45"/>
      <c r="F8" s="45"/>
      <c r="G8" s="48"/>
      <c r="K8" s="57"/>
      <c r="L8" s="57"/>
      <c r="M8" s="110"/>
    </row>
    <row r="9" spans="1:13" s="32" customFormat="1" ht="15.75" customHeight="1">
      <c r="A9" s="178" t="s">
        <v>99</v>
      </c>
      <c r="B9" s="174">
        <v>2.4838</v>
      </c>
      <c r="C9" s="174">
        <v>24.3641</v>
      </c>
      <c r="D9" s="174">
        <v>15.1107</v>
      </c>
      <c r="E9" s="174">
        <v>0.0241</v>
      </c>
      <c r="F9" s="174">
        <v>1.7999</v>
      </c>
      <c r="G9" s="175">
        <v>1.3979</v>
      </c>
      <c r="K9" s="57"/>
      <c r="L9" s="57"/>
      <c r="M9" s="110"/>
    </row>
    <row r="10" spans="1:13" s="32" customFormat="1" ht="15.75" customHeight="1">
      <c r="A10" s="178" t="s">
        <v>100</v>
      </c>
      <c r="B10" s="174">
        <v>0.1168</v>
      </c>
      <c r="C10" s="174">
        <v>1.2903</v>
      </c>
      <c r="D10" s="174">
        <v>0.905</v>
      </c>
      <c r="E10" s="174">
        <v>0.00506</v>
      </c>
      <c r="F10" s="174">
        <v>0.2265</v>
      </c>
      <c r="G10" s="175">
        <v>0.0644</v>
      </c>
      <c r="K10" s="57"/>
      <c r="L10" s="57"/>
      <c r="M10" s="110"/>
    </row>
    <row r="11" spans="1:13" s="32" customFormat="1" ht="15.75" customHeight="1">
      <c r="A11" s="185" t="s">
        <v>73</v>
      </c>
      <c r="B11" s="176">
        <f aca="true" t="shared" si="0" ref="B11:G11">SUM(B9:B10)</f>
        <v>2.6006</v>
      </c>
      <c r="C11" s="176">
        <f t="shared" si="0"/>
        <v>25.6544</v>
      </c>
      <c r="D11" s="176">
        <f t="shared" si="0"/>
        <v>16.0157</v>
      </c>
      <c r="E11" s="176">
        <f t="shared" si="0"/>
        <v>0.02916</v>
      </c>
      <c r="F11" s="176">
        <f t="shared" si="0"/>
        <v>2.0264</v>
      </c>
      <c r="G11" s="177">
        <f t="shared" si="0"/>
        <v>1.4623</v>
      </c>
      <c r="K11" s="57"/>
      <c r="L11" s="57"/>
      <c r="M11" s="110"/>
    </row>
    <row r="12" spans="1:17" s="32" customFormat="1" ht="15.75" customHeight="1">
      <c r="A12" s="63" t="s">
        <v>101</v>
      </c>
      <c r="B12" s="59"/>
      <c r="C12" s="59"/>
      <c r="D12" s="59"/>
      <c r="E12" s="59"/>
      <c r="F12" s="59"/>
      <c r="G12" s="62"/>
      <c r="M12" s="112"/>
      <c r="Q12" s="32">
        <f>P12/30</f>
        <v>0</v>
      </c>
    </row>
    <row r="13" spans="1:11" s="32" customFormat="1" ht="15.75" customHeight="1">
      <c r="A13" s="50" t="s">
        <v>157</v>
      </c>
      <c r="B13" s="59">
        <v>2.1515</v>
      </c>
      <c r="C13" s="59">
        <v>24.2895</v>
      </c>
      <c r="D13" s="59">
        <v>10.3804</v>
      </c>
      <c r="E13" s="59">
        <v>0.0206</v>
      </c>
      <c r="F13" s="59">
        <v>3.7452</v>
      </c>
      <c r="G13" s="62">
        <v>2.3905</v>
      </c>
      <c r="K13" s="32" t="s">
        <v>231</v>
      </c>
    </row>
    <row r="14" spans="1:13" s="32" customFormat="1" ht="15.75" customHeight="1">
      <c r="A14" s="50" t="s">
        <v>160</v>
      </c>
      <c r="B14" s="59">
        <v>0.0652</v>
      </c>
      <c r="C14" s="59">
        <v>0.0473</v>
      </c>
      <c r="D14" s="59">
        <v>0.5623</v>
      </c>
      <c r="E14" s="59">
        <v>0.00121</v>
      </c>
      <c r="F14" s="59">
        <v>0.1126</v>
      </c>
      <c r="G14" s="62">
        <v>0.0304</v>
      </c>
      <c r="M14" s="112"/>
    </row>
    <row r="15" spans="1:13" s="32" customFormat="1" ht="15.75" customHeight="1">
      <c r="A15" s="63" t="s">
        <v>73</v>
      </c>
      <c r="B15" s="60">
        <f aca="true" t="shared" si="1" ref="B15:G15">SUM(B13:B14)</f>
        <v>2.2167</v>
      </c>
      <c r="C15" s="60">
        <f t="shared" si="1"/>
        <v>24.3368</v>
      </c>
      <c r="D15" s="60">
        <f t="shared" si="1"/>
        <v>10.9427</v>
      </c>
      <c r="E15" s="60">
        <f t="shared" si="1"/>
        <v>0.02181</v>
      </c>
      <c r="F15" s="60">
        <f t="shared" si="1"/>
        <v>3.8578</v>
      </c>
      <c r="G15" s="64">
        <f t="shared" si="1"/>
        <v>2.4209</v>
      </c>
      <c r="M15" s="112"/>
    </row>
    <row r="16" spans="1:14" s="32" customFormat="1" ht="15.75" customHeight="1">
      <c r="A16" s="63" t="s">
        <v>102</v>
      </c>
      <c r="B16" s="59"/>
      <c r="C16" s="59"/>
      <c r="D16" s="59"/>
      <c r="E16" s="59"/>
      <c r="F16" s="59"/>
      <c r="G16" s="62"/>
      <c r="K16" s="4"/>
      <c r="L16" s="87"/>
      <c r="M16" s="87"/>
      <c r="N16" s="4"/>
    </row>
    <row r="17" spans="1:14" s="32" customFormat="1" ht="15.75" customHeight="1">
      <c r="A17" s="50" t="s">
        <v>99</v>
      </c>
      <c r="B17" s="59">
        <v>2.9127</v>
      </c>
      <c r="C17" s="59">
        <v>20.7077</v>
      </c>
      <c r="D17" s="59">
        <v>15.7183</v>
      </c>
      <c r="E17" s="59">
        <v>0.025</v>
      </c>
      <c r="F17" s="59">
        <v>1.2575</v>
      </c>
      <c r="G17" s="62">
        <v>1.2051</v>
      </c>
      <c r="K17" s="4"/>
      <c r="L17" s="87"/>
      <c r="M17" s="87"/>
      <c r="N17" s="4"/>
    </row>
    <row r="18" spans="1:13" s="32" customFormat="1" ht="15.75" customHeight="1">
      <c r="A18" s="50" t="s">
        <v>100</v>
      </c>
      <c r="B18" s="59">
        <v>0.4161</v>
      </c>
      <c r="C18" s="59">
        <v>2.6819</v>
      </c>
      <c r="D18" s="59">
        <v>3.394</v>
      </c>
      <c r="E18" s="59">
        <v>0.0117</v>
      </c>
      <c r="F18" s="59">
        <v>0.7194</v>
      </c>
      <c r="G18" s="62">
        <v>0.2082</v>
      </c>
      <c r="K18" s="32" t="s">
        <v>215</v>
      </c>
      <c r="M18" s="32">
        <v>2016</v>
      </c>
    </row>
    <row r="19" spans="1:18" s="32" customFormat="1" ht="15.75" customHeight="1">
      <c r="A19" s="63" t="s">
        <v>73</v>
      </c>
      <c r="B19" s="60">
        <f aca="true" t="shared" si="2" ref="B19:G19">SUM(B17:B18)</f>
        <v>3.3288</v>
      </c>
      <c r="C19" s="60">
        <f t="shared" si="2"/>
        <v>23.389599999999998</v>
      </c>
      <c r="D19" s="60">
        <f t="shared" si="2"/>
        <v>19.112299999999998</v>
      </c>
      <c r="E19" s="60">
        <f t="shared" si="2"/>
        <v>0.0367</v>
      </c>
      <c r="F19" s="60">
        <f t="shared" si="2"/>
        <v>1.9769</v>
      </c>
      <c r="G19" s="64">
        <f t="shared" si="2"/>
        <v>1.4133</v>
      </c>
      <c r="M19" s="32">
        <v>3.4062</v>
      </c>
      <c r="N19" s="32">
        <v>28.5063</v>
      </c>
      <c r="O19" s="32">
        <v>18.5066</v>
      </c>
      <c r="P19" s="32">
        <v>0.0268</v>
      </c>
      <c r="Q19" s="32">
        <v>1.9674</v>
      </c>
      <c r="R19" s="32">
        <v>1.8485</v>
      </c>
    </row>
    <row r="20" spans="1:18" s="32" customFormat="1" ht="15.75" customHeight="1">
      <c r="A20" s="63" t="s">
        <v>77</v>
      </c>
      <c r="B20" s="59"/>
      <c r="C20" s="59"/>
      <c r="D20" s="59"/>
      <c r="E20" s="59"/>
      <c r="F20" s="59"/>
      <c r="G20" s="62"/>
      <c r="M20" s="32">
        <v>0.9945</v>
      </c>
      <c r="N20" s="32">
        <v>5.0604</v>
      </c>
      <c r="O20" s="32">
        <v>13.3028</v>
      </c>
      <c r="P20" s="32">
        <v>0.0316</v>
      </c>
      <c r="Q20" s="32">
        <v>2.144</v>
      </c>
      <c r="R20" s="32">
        <v>0.6377</v>
      </c>
    </row>
    <row r="21" spans="1:7" s="32" customFormat="1" ht="15.75" customHeight="1">
      <c r="A21" s="50" t="s">
        <v>99</v>
      </c>
      <c r="B21" s="59">
        <v>1.4392</v>
      </c>
      <c r="C21" s="59">
        <v>12.5685</v>
      </c>
      <c r="D21" s="59">
        <v>11.8507</v>
      </c>
      <c r="E21" s="59">
        <v>0.0178</v>
      </c>
      <c r="F21" s="59">
        <v>0.7301</v>
      </c>
      <c r="G21" s="62">
        <v>0.6728</v>
      </c>
    </row>
    <row r="22" spans="1:7" s="32" customFormat="1" ht="15.75" customHeight="1">
      <c r="A22" s="50" t="s">
        <v>100</v>
      </c>
      <c r="B22" s="59">
        <v>0.0889</v>
      </c>
      <c r="C22" s="59">
        <v>0.0623</v>
      </c>
      <c r="D22" s="59">
        <v>0.7477</v>
      </c>
      <c r="E22" s="59">
        <v>0.00176</v>
      </c>
      <c r="F22" s="59">
        <v>0.1688</v>
      </c>
      <c r="G22" s="62">
        <v>0.0455</v>
      </c>
    </row>
    <row r="23" spans="1:16" s="32" customFormat="1" ht="15.75" customHeight="1">
      <c r="A23" s="63" t="s">
        <v>73</v>
      </c>
      <c r="B23" s="60">
        <f aca="true" t="shared" si="3" ref="B23:G23">SUM(B21:B22)</f>
        <v>1.5281</v>
      </c>
      <c r="C23" s="60">
        <f t="shared" si="3"/>
        <v>12.6308</v>
      </c>
      <c r="D23" s="60">
        <f t="shared" si="3"/>
        <v>12.5984</v>
      </c>
      <c r="E23" s="60">
        <f t="shared" si="3"/>
        <v>0.01956</v>
      </c>
      <c r="F23" s="60">
        <f t="shared" si="3"/>
        <v>0.8989</v>
      </c>
      <c r="G23" s="64">
        <f t="shared" si="3"/>
        <v>0.7182999999999999</v>
      </c>
      <c r="K23" s="32" t="s">
        <v>216</v>
      </c>
      <c r="O23" s="5"/>
      <c r="P23" s="5"/>
    </row>
    <row r="24" spans="1:16" s="32" customFormat="1" ht="15.75" customHeight="1">
      <c r="A24" s="63" t="s">
        <v>74</v>
      </c>
      <c r="B24" s="59"/>
      <c r="C24" s="59"/>
      <c r="D24" s="59"/>
      <c r="E24" s="59"/>
      <c r="F24" s="59"/>
      <c r="G24" s="62"/>
      <c r="L24" s="5"/>
      <c r="M24" s="5"/>
      <c r="O24" s="5"/>
      <c r="P24" s="5"/>
    </row>
    <row r="25" spans="1:16" s="32" customFormat="1" ht="15.75" customHeight="1">
      <c r="A25" s="50" t="s">
        <v>99</v>
      </c>
      <c r="B25" s="59">
        <v>56.7917</v>
      </c>
      <c r="C25" s="59">
        <v>1.8354</v>
      </c>
      <c r="D25" s="59">
        <v>1.8413</v>
      </c>
      <c r="E25" s="59">
        <v>0.00297</v>
      </c>
      <c r="F25" s="59">
        <v>0.1288</v>
      </c>
      <c r="G25" s="62">
        <v>0.1288</v>
      </c>
      <c r="L25" s="5"/>
      <c r="M25" s="5"/>
      <c r="O25" s="5"/>
      <c r="P25" s="5"/>
    </row>
    <row r="26" spans="1:16" s="32" customFormat="1" ht="15.75" customHeight="1">
      <c r="A26" s="50" t="s">
        <v>100</v>
      </c>
      <c r="B26" s="59">
        <v>0.0593</v>
      </c>
      <c r="C26" s="59">
        <v>0.0415</v>
      </c>
      <c r="D26" s="59">
        <v>0.4985</v>
      </c>
      <c r="E26" s="59">
        <v>0.00117</v>
      </c>
      <c r="F26" s="59">
        <v>0.1125</v>
      </c>
      <c r="G26" s="62">
        <v>0.0303</v>
      </c>
      <c r="K26" s="32" t="s">
        <v>217</v>
      </c>
      <c r="L26" s="5"/>
      <c r="M26" s="5"/>
      <c r="O26" s="5"/>
      <c r="P26" s="5"/>
    </row>
    <row r="27" spans="1:16" s="32" customFormat="1" ht="15.75" customHeight="1">
      <c r="A27" s="63" t="s">
        <v>73</v>
      </c>
      <c r="B27" s="60">
        <f aca="true" t="shared" si="4" ref="B27:G27">SUM(B25:B26)</f>
        <v>56.851</v>
      </c>
      <c r="C27" s="60">
        <f t="shared" si="4"/>
        <v>1.8769</v>
      </c>
      <c r="D27" s="60">
        <f t="shared" si="4"/>
        <v>2.3398</v>
      </c>
      <c r="E27" s="60">
        <f t="shared" si="4"/>
        <v>0.00414</v>
      </c>
      <c r="F27" s="60">
        <f t="shared" si="4"/>
        <v>0.24130000000000001</v>
      </c>
      <c r="G27" s="64">
        <f t="shared" si="4"/>
        <v>0.1591</v>
      </c>
      <c r="L27" s="5"/>
      <c r="M27" s="5"/>
      <c r="O27" s="5"/>
      <c r="P27" s="5"/>
    </row>
    <row r="28" spans="1:16" s="32" customFormat="1" ht="15.75" customHeight="1" thickBot="1">
      <c r="A28" s="336" t="s">
        <v>232</v>
      </c>
      <c r="B28" s="176">
        <f aca="true" t="shared" si="5" ref="B28:G28">B19+B23+B27</f>
        <v>61.7079</v>
      </c>
      <c r="C28" s="176">
        <f t="shared" si="5"/>
        <v>37.897299999999994</v>
      </c>
      <c r="D28" s="176">
        <f t="shared" si="5"/>
        <v>34.05049999999999</v>
      </c>
      <c r="E28" s="176">
        <f t="shared" si="5"/>
        <v>0.0604</v>
      </c>
      <c r="F28" s="176">
        <f t="shared" si="5"/>
        <v>3.1170999999999998</v>
      </c>
      <c r="G28" s="177">
        <f t="shared" si="5"/>
        <v>2.2906999999999997</v>
      </c>
      <c r="L28" s="5"/>
      <c r="M28" s="5"/>
      <c r="O28" s="5"/>
      <c r="P28" s="5"/>
    </row>
    <row r="29" spans="1:16" s="32" customFormat="1" ht="15.75" customHeight="1">
      <c r="A29" s="337" t="s">
        <v>103</v>
      </c>
      <c r="B29" s="338">
        <v>75</v>
      </c>
      <c r="C29" s="338">
        <v>100</v>
      </c>
      <c r="D29" s="338">
        <v>550</v>
      </c>
      <c r="E29" s="338">
        <v>150</v>
      </c>
      <c r="F29" s="338">
        <v>150</v>
      </c>
      <c r="G29" s="339">
        <v>55</v>
      </c>
      <c r="L29" s="1"/>
      <c r="M29" s="5"/>
      <c r="O29" s="5"/>
      <c r="P29" s="5"/>
    </row>
    <row r="30" spans="1:16" s="32" customFormat="1" ht="15.75" customHeight="1" thickBot="1">
      <c r="A30" s="66" t="s">
        <v>104</v>
      </c>
      <c r="B30" s="130" t="s">
        <v>249</v>
      </c>
      <c r="C30" s="56" t="s">
        <v>249</v>
      </c>
      <c r="D30" s="56" t="s">
        <v>249</v>
      </c>
      <c r="E30" s="56" t="s">
        <v>249</v>
      </c>
      <c r="F30" s="56" t="s">
        <v>249</v>
      </c>
      <c r="G30" s="61" t="s">
        <v>249</v>
      </c>
      <c r="K30" s="5"/>
      <c r="L30" s="5"/>
      <c r="M30" s="5"/>
      <c r="O30" s="5"/>
      <c r="P30" s="5"/>
    </row>
    <row r="31" ht="15.75" customHeight="1"/>
    <row r="32" ht="15.75" customHeight="1"/>
    <row r="33" ht="15.75" customHeight="1"/>
    <row r="34" ht="15.75" customHeight="1"/>
    <row r="35" ht="15.75" customHeight="1"/>
    <row r="36" ht="15.75" customHeight="1"/>
    <row r="37" ht="15.75" customHeight="1">
      <c r="L37" s="1"/>
    </row>
    <row r="38" ht="15.75" customHeight="1">
      <c r="A38" s="13" t="s">
        <v>308</v>
      </c>
    </row>
    <row r="39" ht="15.75" customHeight="1"/>
    <row r="40" ht="15.75" customHeight="1">
      <c r="A40" s="13" t="s">
        <v>309</v>
      </c>
    </row>
    <row r="41" ht="15.75" customHeight="1"/>
    <row r="42" ht="15.75" customHeight="1">
      <c r="A42" s="13" t="s">
        <v>310</v>
      </c>
    </row>
    <row r="43" ht="15.75" customHeight="1"/>
    <row r="44" ht="15.75" customHeight="1">
      <c r="A44" s="13" t="s">
        <v>311</v>
      </c>
    </row>
    <row r="45" ht="15.75" customHeight="1"/>
    <row r="46" ht="15.75" customHeight="1"/>
    <row r="47" ht="15.75" customHeight="1"/>
    <row r="48" ht="15.75" customHeight="1"/>
  </sheetData>
  <sheetProtection/>
  <mergeCells count="3">
    <mergeCell ref="A1:G1"/>
    <mergeCell ref="A3:G3"/>
    <mergeCell ref="B6:G6"/>
  </mergeCells>
  <printOptions horizontalCentered="1"/>
  <pageMargins left="0.7" right="0.7" top="0.75" bottom="0.75" header="0.3" footer="0.3"/>
  <pageSetup fitToHeight="1" fitToWidth="1" horizontalDpi="600" verticalDpi="600" orientation="portrait" scale="99" r:id="rId1"/>
  <headerFooter alignWithMargins="0">
    <oddFooter>&amp;C52</oddFooter>
  </headerFooter>
</worksheet>
</file>

<file path=xl/worksheets/sheet8.xml><?xml version="1.0" encoding="utf-8"?>
<worksheet xmlns="http://schemas.openxmlformats.org/spreadsheetml/2006/main" xmlns:r="http://schemas.openxmlformats.org/officeDocument/2006/relationships">
  <dimension ref="A1:M47"/>
  <sheetViews>
    <sheetView zoomScalePageLayoutView="0" workbookViewId="0" topLeftCell="A1">
      <selection activeCell="I19" sqref="I19"/>
    </sheetView>
  </sheetViews>
  <sheetFormatPr defaultColWidth="9.140625" defaultRowHeight="15.75" customHeight="1"/>
  <cols>
    <col min="1" max="1" width="16.421875" style="0" customWidth="1"/>
    <col min="2" max="2" width="25.140625" style="0" customWidth="1"/>
    <col min="3" max="5" width="14.7109375" style="0" customWidth="1"/>
    <col min="6" max="6" width="11.7109375" style="0" customWidth="1"/>
  </cols>
  <sheetData>
    <row r="1" spans="1:13" ht="15.75" customHeight="1">
      <c r="A1" s="390" t="s">
        <v>196</v>
      </c>
      <c r="B1" s="390"/>
      <c r="C1" s="390"/>
      <c r="D1" s="390"/>
      <c r="E1" s="390"/>
      <c r="F1" s="155"/>
      <c r="G1" s="5"/>
      <c r="H1" s="5"/>
      <c r="I1" s="5"/>
      <c r="J1" s="5"/>
      <c r="K1" s="5"/>
      <c r="L1" s="5"/>
      <c r="M1" s="5"/>
    </row>
    <row r="2" spans="1:6" ht="15.75" customHeight="1">
      <c r="A2" s="57"/>
      <c r="B2" s="57"/>
      <c r="C2" s="57"/>
      <c r="D2" s="57"/>
      <c r="E2" s="57"/>
      <c r="F2" s="57"/>
    </row>
    <row r="3" spans="1:6" ht="15.75" customHeight="1">
      <c r="A3" s="400" t="s">
        <v>236</v>
      </c>
      <c r="B3" s="400"/>
      <c r="C3" s="400"/>
      <c r="D3" s="400"/>
      <c r="E3" s="400"/>
      <c r="F3" s="155"/>
    </row>
    <row r="4" spans="1:6" ht="15.75" customHeight="1">
      <c r="A4" s="58"/>
      <c r="B4" s="58"/>
      <c r="C4" s="58"/>
      <c r="D4" s="58"/>
      <c r="E4" s="58"/>
      <c r="F4" s="58"/>
    </row>
    <row r="5" spans="1:6" ht="15.75" customHeight="1" thickBot="1">
      <c r="A5" s="58"/>
      <c r="B5" s="58"/>
      <c r="C5" s="58"/>
      <c r="D5" s="58"/>
      <c r="E5" s="58"/>
      <c r="F5" s="58"/>
    </row>
    <row r="6" spans="1:6" ht="15.75" customHeight="1" thickBot="1">
      <c r="A6" s="147" t="s">
        <v>97</v>
      </c>
      <c r="B6" s="148" t="s">
        <v>237</v>
      </c>
      <c r="C6" s="148" t="s">
        <v>238</v>
      </c>
      <c r="D6" s="148" t="s">
        <v>239</v>
      </c>
      <c r="E6" s="156" t="s">
        <v>240</v>
      </c>
      <c r="F6" s="5"/>
    </row>
    <row r="7" spans="1:6" ht="15.75" customHeight="1">
      <c r="A7" s="403" t="s">
        <v>248</v>
      </c>
      <c r="B7" s="157" t="s">
        <v>243</v>
      </c>
      <c r="C7" s="40">
        <v>3</v>
      </c>
      <c r="D7" s="40">
        <v>0.5</v>
      </c>
      <c r="E7" s="158">
        <f>C7*D7</f>
        <v>1.5</v>
      </c>
      <c r="F7" s="5"/>
    </row>
    <row r="8" spans="1:6" ht="15.75" customHeight="1" thickBot="1">
      <c r="A8" s="404"/>
      <c r="B8" s="157" t="s">
        <v>242</v>
      </c>
      <c r="C8" s="40">
        <v>1</v>
      </c>
      <c r="D8" s="40">
        <v>0.5</v>
      </c>
      <c r="E8" s="158">
        <f>C8*D8</f>
        <v>0.5</v>
      </c>
      <c r="F8" s="5"/>
    </row>
    <row r="9" spans="1:6" ht="15.75" customHeight="1" thickBot="1">
      <c r="A9" s="161" t="s">
        <v>244</v>
      </c>
      <c r="B9" s="162"/>
      <c r="C9" s="148" t="s">
        <v>245</v>
      </c>
      <c r="D9" s="148" t="s">
        <v>245</v>
      </c>
      <c r="E9" s="163">
        <f>SUM(E7:E8)</f>
        <v>2</v>
      </c>
      <c r="F9" s="5"/>
    </row>
    <row r="10" spans="1:6" ht="15.75" customHeight="1" hidden="1">
      <c r="A10" s="401" t="s">
        <v>247</v>
      </c>
      <c r="B10" s="157" t="s">
        <v>242</v>
      </c>
      <c r="C10" s="40">
        <v>1</v>
      </c>
      <c r="D10" s="40">
        <v>0.5</v>
      </c>
      <c r="E10" s="158">
        <f>C10*D10</f>
        <v>0.5</v>
      </c>
      <c r="F10" s="5"/>
    </row>
    <row r="11" spans="1:6" ht="15.75" customHeight="1" hidden="1" thickBot="1">
      <c r="A11" s="402"/>
      <c r="B11" s="159" t="s">
        <v>243</v>
      </c>
      <c r="C11" s="45">
        <v>2</v>
      </c>
      <c r="D11" s="45">
        <v>0.5</v>
      </c>
      <c r="E11" s="160">
        <f>C11*D11</f>
        <v>1</v>
      </c>
      <c r="F11" s="5"/>
    </row>
    <row r="12" spans="1:6" ht="15.75" customHeight="1" hidden="1" thickBot="1">
      <c r="A12" s="161" t="s">
        <v>244</v>
      </c>
      <c r="B12" s="162"/>
      <c r="C12" s="148" t="s">
        <v>245</v>
      </c>
      <c r="D12" s="148" t="s">
        <v>245</v>
      </c>
      <c r="E12" s="163">
        <f>SUM(E10:E11)</f>
        <v>1.5</v>
      </c>
      <c r="F12" s="5"/>
    </row>
    <row r="13" spans="1:6" ht="15.75" customHeight="1">
      <c r="A13" s="403" t="s">
        <v>101</v>
      </c>
      <c r="B13" s="157" t="s">
        <v>241</v>
      </c>
      <c r="C13" s="40">
        <v>1</v>
      </c>
      <c r="D13" s="40">
        <v>0.5</v>
      </c>
      <c r="E13" s="158">
        <f>C13*D13</f>
        <v>0.5</v>
      </c>
      <c r="F13" s="5"/>
    </row>
    <row r="14" spans="1:6" ht="15.75" customHeight="1">
      <c r="A14" s="401"/>
      <c r="B14" s="157" t="s">
        <v>242</v>
      </c>
      <c r="C14" s="40">
        <v>1</v>
      </c>
      <c r="D14" s="40">
        <v>0.5</v>
      </c>
      <c r="E14" s="158">
        <f>C14*D14</f>
        <v>0.5</v>
      </c>
      <c r="F14" s="5"/>
    </row>
    <row r="15" spans="1:6" ht="15.75" customHeight="1" thickBot="1">
      <c r="A15" s="402"/>
      <c r="B15" s="159" t="s">
        <v>243</v>
      </c>
      <c r="C15" s="45">
        <v>2</v>
      </c>
      <c r="D15" s="45">
        <v>0.5</v>
      </c>
      <c r="E15" s="160">
        <f>C15*D15</f>
        <v>1</v>
      </c>
      <c r="F15" s="5"/>
    </row>
    <row r="16" spans="1:6" ht="15.75" customHeight="1" thickBot="1">
      <c r="A16" s="161" t="s">
        <v>244</v>
      </c>
      <c r="B16" s="162"/>
      <c r="C16" s="148" t="s">
        <v>245</v>
      </c>
      <c r="D16" s="148" t="s">
        <v>245</v>
      </c>
      <c r="E16" s="163">
        <f>SUM(E13:E15)</f>
        <v>2</v>
      </c>
      <c r="F16" s="5"/>
    </row>
    <row r="17" spans="1:6" ht="15.75" customHeight="1">
      <c r="A17" s="164"/>
      <c r="B17" s="164"/>
      <c r="C17" s="165"/>
      <c r="D17" s="165"/>
      <c r="E17" s="166"/>
      <c r="F17" s="5"/>
    </row>
    <row r="18" spans="1:6" ht="15.75" customHeight="1">
      <c r="A18" s="164"/>
      <c r="B18" s="164"/>
      <c r="C18" s="165"/>
      <c r="D18" s="165"/>
      <c r="E18" s="166"/>
      <c r="F18" s="5"/>
    </row>
    <row r="19" spans="1:6" ht="15.75" customHeight="1">
      <c r="A19" s="164"/>
      <c r="B19" s="164"/>
      <c r="C19" s="165"/>
      <c r="D19" s="165"/>
      <c r="E19" s="166"/>
      <c r="F19" s="5"/>
    </row>
    <row r="20" spans="1:6" ht="15.75" customHeight="1">
      <c r="A20" s="164"/>
      <c r="B20" s="164"/>
      <c r="C20" s="165"/>
      <c r="D20" s="165"/>
      <c r="E20" s="166"/>
      <c r="F20" s="5"/>
    </row>
    <row r="21" spans="1:6" ht="15.75" customHeight="1">
      <c r="A21" s="164"/>
      <c r="B21" s="164"/>
      <c r="C21" s="165"/>
      <c r="D21" s="165"/>
      <c r="E21" s="166"/>
      <c r="F21" s="5"/>
    </row>
    <row r="22" spans="1:6" ht="15.75" customHeight="1">
      <c r="A22" s="164"/>
      <c r="B22" s="164"/>
      <c r="C22" s="165"/>
      <c r="D22" s="165"/>
      <c r="E22" s="166"/>
      <c r="F22" s="5"/>
    </row>
    <row r="23" spans="1:6" ht="15.75" customHeight="1">
      <c r="A23" s="164"/>
      <c r="B23" s="164"/>
      <c r="C23" s="165"/>
      <c r="D23" s="165"/>
      <c r="E23" s="166"/>
      <c r="F23" s="5"/>
    </row>
    <row r="47" spans="1:8" ht="15.75" customHeight="1">
      <c r="A47" s="399" t="s">
        <v>246</v>
      </c>
      <c r="B47" s="231"/>
      <c r="C47" s="231"/>
      <c r="D47" s="231"/>
      <c r="E47" s="231"/>
      <c r="F47" s="13"/>
      <c r="G47" s="13"/>
      <c r="H47" s="13"/>
    </row>
  </sheetData>
  <sheetProtection/>
  <mergeCells count="6">
    <mergeCell ref="A47:E47"/>
    <mergeCell ref="A1:E1"/>
    <mergeCell ref="A3:E3"/>
    <mergeCell ref="A10:A11"/>
    <mergeCell ref="A13:A15"/>
    <mergeCell ref="A7:A8"/>
  </mergeCells>
  <printOptions horizontalCentered="1"/>
  <pageMargins left="0.7" right="0.7" top="0.75" bottom="0.75" header="0.3" footer="0.3"/>
  <pageSetup horizontalDpi="600" verticalDpi="600" orientation="portrait" r:id="rId1"/>
  <headerFooter alignWithMargins="0">
    <oddFooter>&amp;C53</oddFooter>
  </headerFooter>
</worksheet>
</file>

<file path=xl/worksheets/sheet9.xml><?xml version="1.0" encoding="utf-8"?>
<worksheet xmlns="http://schemas.openxmlformats.org/spreadsheetml/2006/main" xmlns:r="http://schemas.openxmlformats.org/officeDocument/2006/relationships">
  <dimension ref="A1:E43"/>
  <sheetViews>
    <sheetView zoomScalePageLayoutView="0" workbookViewId="0" topLeftCell="A1">
      <selection activeCell="I19" sqref="I19"/>
    </sheetView>
  </sheetViews>
  <sheetFormatPr defaultColWidth="9.140625" defaultRowHeight="15.75" customHeight="1"/>
  <cols>
    <col min="1" max="1" width="37.57421875" style="0" customWidth="1"/>
    <col min="2" max="5" width="12.7109375" style="0" customWidth="1"/>
  </cols>
  <sheetData>
    <row r="1" spans="1:5" ht="15.75" customHeight="1">
      <c r="A1" s="390" t="s">
        <v>195</v>
      </c>
      <c r="B1" s="390"/>
      <c r="C1" s="390"/>
      <c r="D1" s="390"/>
      <c r="E1" s="390"/>
    </row>
    <row r="2" spans="1:5" ht="15.75" customHeight="1">
      <c r="A2" s="57"/>
      <c r="B2" s="57"/>
      <c r="C2" s="57"/>
      <c r="D2" s="57"/>
      <c r="E2" s="57"/>
    </row>
    <row r="3" spans="1:5" ht="15.75" customHeight="1">
      <c r="A3" s="400" t="s">
        <v>298</v>
      </c>
      <c r="B3" s="400"/>
      <c r="C3" s="400"/>
      <c r="D3" s="400"/>
      <c r="E3" s="400"/>
    </row>
    <row r="4" spans="1:5" ht="15.75" customHeight="1">
      <c r="A4" s="58"/>
      <c r="B4" s="58"/>
      <c r="C4" s="58"/>
      <c r="D4" s="58"/>
      <c r="E4" s="58"/>
    </row>
    <row r="5" spans="1:5" ht="15.75" customHeight="1" thickBot="1">
      <c r="A5" s="57"/>
      <c r="B5" s="57"/>
      <c r="C5" s="57"/>
      <c r="D5" s="57"/>
      <c r="E5" s="57"/>
    </row>
    <row r="6" spans="1:5" ht="15.75" customHeight="1">
      <c r="A6" s="69"/>
      <c r="B6" s="405" t="s">
        <v>159</v>
      </c>
      <c r="C6" s="373"/>
      <c r="D6" s="373"/>
      <c r="E6" s="374"/>
    </row>
    <row r="7" spans="1:5" ht="15.75" customHeight="1" thickBot="1">
      <c r="A7" s="67" t="s">
        <v>107</v>
      </c>
      <c r="B7" s="56" t="s">
        <v>48</v>
      </c>
      <c r="C7" s="56" t="s">
        <v>49</v>
      </c>
      <c r="D7" s="56" t="s">
        <v>40</v>
      </c>
      <c r="E7" s="61" t="s">
        <v>41</v>
      </c>
    </row>
    <row r="8" spans="1:5" ht="15.75" customHeight="1">
      <c r="A8" s="247" t="s">
        <v>248</v>
      </c>
      <c r="B8" s="174">
        <f>'Tb 7'!C9</f>
        <v>24.3641</v>
      </c>
      <c r="C8" s="174">
        <f>'Tb 7'!D9</f>
        <v>15.1107</v>
      </c>
      <c r="D8" s="174">
        <f>'Tb 7'!F9</f>
        <v>1.7999</v>
      </c>
      <c r="E8" s="175">
        <f>'Tb 7'!G9</f>
        <v>1.3979</v>
      </c>
    </row>
    <row r="9" spans="1:5" ht="15.75" customHeight="1">
      <c r="A9" s="50" t="s">
        <v>101</v>
      </c>
      <c r="B9" s="59">
        <f>'Tb 7'!C13</f>
        <v>24.2895</v>
      </c>
      <c r="C9" s="59">
        <f>'Tb 7'!D13</f>
        <v>10.3804</v>
      </c>
      <c r="D9" s="59">
        <f>'Tb 7'!F13</f>
        <v>3.7452</v>
      </c>
      <c r="E9" s="62">
        <f>'Tb 7'!G13</f>
        <v>2.3905</v>
      </c>
    </row>
    <row r="10" spans="1:5" ht="15.75" customHeight="1">
      <c r="A10" s="50" t="s">
        <v>102</v>
      </c>
      <c r="B10" s="59">
        <f>'Tb 7'!C17</f>
        <v>20.7077</v>
      </c>
      <c r="C10" s="59">
        <f>'Tb 7'!D17</f>
        <v>15.7183</v>
      </c>
      <c r="D10" s="59">
        <f>'Tb 7'!F17</f>
        <v>1.2575</v>
      </c>
      <c r="E10" s="62">
        <f>'Tb 7'!G17</f>
        <v>1.2051</v>
      </c>
    </row>
    <row r="11" spans="1:5" ht="15.75" customHeight="1">
      <c r="A11" s="50" t="s">
        <v>77</v>
      </c>
      <c r="B11" s="59">
        <f>'Tb 7'!C21</f>
        <v>12.5685</v>
      </c>
      <c r="C11" s="59">
        <f>'Tb 7'!D21</f>
        <v>11.8507</v>
      </c>
      <c r="D11" s="59">
        <f>'Tb 7'!F21</f>
        <v>0.7301</v>
      </c>
      <c r="E11" s="62">
        <f>'Tb 7'!G21</f>
        <v>0.6728</v>
      </c>
    </row>
    <row r="12" spans="1:5" ht="15.75" customHeight="1">
      <c r="A12" s="53" t="s">
        <v>74</v>
      </c>
      <c r="B12" s="174">
        <f>'Tb 7'!C25</f>
        <v>1.8354</v>
      </c>
      <c r="C12" s="174">
        <f>'Tb 7'!D25</f>
        <v>1.8413</v>
      </c>
      <c r="D12" s="174">
        <f>'Tb 7'!F25</f>
        <v>0.1288</v>
      </c>
      <c r="E12" s="175">
        <f>'Tb 7'!G25</f>
        <v>0.1288</v>
      </c>
    </row>
    <row r="13" spans="1:5" ht="15.75" customHeight="1">
      <c r="A13" s="63" t="s">
        <v>411</v>
      </c>
      <c r="B13" s="343">
        <v>170</v>
      </c>
      <c r="C13" s="343">
        <v>1232</v>
      </c>
      <c r="D13" s="343">
        <v>6</v>
      </c>
      <c r="E13" s="344">
        <v>5</v>
      </c>
    </row>
    <row r="14" spans="1:5" ht="15.75" customHeight="1" thickBot="1">
      <c r="A14" s="73" t="s">
        <v>108</v>
      </c>
      <c r="B14" s="56" t="s">
        <v>249</v>
      </c>
      <c r="C14" s="56" t="s">
        <v>249</v>
      </c>
      <c r="D14" s="56" t="s">
        <v>249</v>
      </c>
      <c r="E14" s="61" t="s">
        <v>249</v>
      </c>
    </row>
    <row r="15" spans="1:5" ht="15.75" customHeight="1">
      <c r="A15" s="237"/>
      <c r="B15" s="216"/>
      <c r="C15" s="216"/>
      <c r="D15" s="216"/>
      <c r="E15" s="216"/>
    </row>
    <row r="16" spans="1:5" ht="15.75" customHeight="1">
      <c r="A16" s="236"/>
      <c r="B16" s="215"/>
      <c r="C16" s="215"/>
      <c r="D16" s="215"/>
      <c r="E16" s="215"/>
    </row>
    <row r="17" spans="1:5" ht="15.75" customHeight="1">
      <c r="A17" s="236"/>
      <c r="B17" s="215"/>
      <c r="C17" s="215"/>
      <c r="D17" s="215"/>
      <c r="E17" s="215"/>
    </row>
    <row r="18" spans="1:5" ht="15.75" customHeight="1">
      <c r="A18" s="236"/>
      <c r="B18" s="215"/>
      <c r="C18" s="215"/>
      <c r="D18" s="215"/>
      <c r="E18" s="215"/>
    </row>
    <row r="19" spans="1:5" ht="15.75" customHeight="1">
      <c r="A19" s="236"/>
      <c r="B19" s="215"/>
      <c r="C19" s="215"/>
      <c r="D19" s="215"/>
      <c r="E19" s="215"/>
    </row>
    <row r="20" spans="1:5" ht="15.75" customHeight="1">
      <c r="A20" s="236"/>
      <c r="B20" s="215"/>
      <c r="C20" s="215"/>
      <c r="D20" s="215"/>
      <c r="E20" s="215"/>
    </row>
    <row r="21" spans="1:5" ht="15.75" customHeight="1">
      <c r="A21" s="236"/>
      <c r="B21" s="215"/>
      <c r="C21" s="215"/>
      <c r="D21" s="215"/>
      <c r="E21" s="215"/>
    </row>
    <row r="22" spans="1:5" ht="15.75" customHeight="1">
      <c r="A22" s="236"/>
      <c r="B22" s="215"/>
      <c r="C22" s="215"/>
      <c r="D22" s="215"/>
      <c r="E22" s="215"/>
    </row>
    <row r="23" spans="1:5" ht="15.75" customHeight="1">
      <c r="A23" s="236"/>
      <c r="B23" s="215"/>
      <c r="C23" s="215"/>
      <c r="D23" s="215"/>
      <c r="E23" s="215"/>
    </row>
    <row r="24" spans="1:5" ht="15.75" customHeight="1">
      <c r="A24" s="236"/>
      <c r="B24" s="215"/>
      <c r="C24" s="215"/>
      <c r="D24" s="215"/>
      <c r="E24" s="215"/>
    </row>
    <row r="25" spans="1:5" ht="15.75" customHeight="1">
      <c r="A25" s="236"/>
      <c r="B25" s="215"/>
      <c r="C25" s="215"/>
      <c r="D25" s="215"/>
      <c r="E25" s="215"/>
    </row>
    <row r="26" spans="1:5" ht="15.75" customHeight="1">
      <c r="A26" s="236"/>
      <c r="B26" s="215"/>
      <c r="C26" s="215"/>
      <c r="D26" s="215"/>
      <c r="E26" s="215"/>
    </row>
    <row r="27" spans="1:5" ht="15.75" customHeight="1">
      <c r="A27" s="236"/>
      <c r="B27" s="215"/>
      <c r="C27" s="215"/>
      <c r="D27" s="215"/>
      <c r="E27" s="215"/>
    </row>
    <row r="28" spans="1:5" ht="15.75" customHeight="1">
      <c r="A28" s="236"/>
      <c r="B28" s="215"/>
      <c r="C28" s="215"/>
      <c r="D28" s="215"/>
      <c r="E28" s="215"/>
    </row>
    <row r="29" spans="1:5" ht="15.75" customHeight="1">
      <c r="A29" s="236"/>
      <c r="B29" s="215"/>
      <c r="C29" s="215"/>
      <c r="D29" s="215"/>
      <c r="E29" s="215"/>
    </row>
    <row r="30" spans="1:5" ht="15.75" customHeight="1">
      <c r="A30" s="236"/>
      <c r="B30" s="215"/>
      <c r="C30" s="215"/>
      <c r="D30" s="215"/>
      <c r="E30" s="215"/>
    </row>
    <row r="31" spans="1:5" ht="15.75" customHeight="1">
      <c r="A31" s="236"/>
      <c r="B31" s="215"/>
      <c r="C31" s="215"/>
      <c r="D31" s="215"/>
      <c r="E31" s="215"/>
    </row>
    <row r="32" spans="1:5" ht="15.75" customHeight="1">
      <c r="A32" s="236"/>
      <c r="B32" s="215"/>
      <c r="C32" s="215"/>
      <c r="D32" s="215"/>
      <c r="E32" s="215"/>
    </row>
    <row r="33" spans="1:5" ht="15.75" customHeight="1">
      <c r="A33" s="236"/>
      <c r="B33" s="215"/>
      <c r="C33" s="215"/>
      <c r="D33" s="215"/>
      <c r="E33" s="215"/>
    </row>
    <row r="34" spans="1:5" ht="15.75" customHeight="1">
      <c r="A34" s="236"/>
      <c r="B34" s="215"/>
      <c r="C34" s="215"/>
      <c r="D34" s="215"/>
      <c r="E34" s="215"/>
    </row>
    <row r="35" spans="1:5" ht="15.75" customHeight="1">
      <c r="A35" s="236"/>
      <c r="B35" s="215"/>
      <c r="C35" s="215"/>
      <c r="D35" s="215"/>
      <c r="E35" s="215"/>
    </row>
    <row r="36" spans="1:5" ht="15.75" customHeight="1">
      <c r="A36" s="236"/>
      <c r="B36" s="215"/>
      <c r="C36" s="215"/>
      <c r="D36" s="215"/>
      <c r="E36" s="215"/>
    </row>
    <row r="37" spans="1:5" ht="15.75" customHeight="1">
      <c r="A37" s="236"/>
      <c r="B37" s="215"/>
      <c r="C37" s="215"/>
      <c r="D37" s="215"/>
      <c r="E37" s="215"/>
    </row>
    <row r="38" spans="1:5" ht="15.75" customHeight="1">
      <c r="A38" s="236"/>
      <c r="B38" s="215"/>
      <c r="C38" s="215"/>
      <c r="D38" s="215"/>
      <c r="E38" s="215"/>
    </row>
    <row r="39" spans="1:5" ht="15.75" customHeight="1">
      <c r="A39" s="236"/>
      <c r="B39" s="215"/>
      <c r="C39" s="215"/>
      <c r="D39" s="215"/>
      <c r="E39" s="215"/>
    </row>
    <row r="40" spans="1:5" ht="15.75" customHeight="1">
      <c r="A40" s="236"/>
      <c r="B40" s="215"/>
      <c r="C40" s="215"/>
      <c r="D40" s="215"/>
      <c r="E40" s="215"/>
    </row>
    <row r="41" spans="1:5" ht="15.75" customHeight="1">
      <c r="A41" s="245" t="s">
        <v>410</v>
      </c>
      <c r="B41" s="238"/>
      <c r="C41" s="341"/>
      <c r="D41" s="238"/>
      <c r="E41" s="238"/>
    </row>
    <row r="42" spans="1:5" ht="15.75" customHeight="1">
      <c r="A42" s="246"/>
      <c r="B42" s="238"/>
      <c r="C42" s="238"/>
      <c r="D42" s="238"/>
      <c r="E42" s="238"/>
    </row>
    <row r="43" spans="1:5" ht="24.75" customHeight="1">
      <c r="A43" s="406" t="s">
        <v>407</v>
      </c>
      <c r="B43" s="406"/>
      <c r="C43" s="406"/>
      <c r="D43" s="406"/>
      <c r="E43" s="406"/>
    </row>
  </sheetData>
  <sheetProtection/>
  <mergeCells count="4">
    <mergeCell ref="A1:E1"/>
    <mergeCell ref="A3:E3"/>
    <mergeCell ref="B6:E6"/>
    <mergeCell ref="A43:E43"/>
  </mergeCells>
  <printOptions horizontalCentered="1"/>
  <pageMargins left="0.7" right="0.7" top="0.75" bottom="0.75" header="0.3" footer="0.3"/>
  <pageSetup horizontalDpi="1200" verticalDpi="1200" orientation="portrait" r:id="rId1"/>
  <headerFooter alignWithMargins="0">
    <oddFooter>&amp;C54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dc:creator>
  <cp:keywords/>
  <dc:description/>
  <cp:lastModifiedBy>suzanne@chasjoseph.com</cp:lastModifiedBy>
  <cp:lastPrinted>2018-04-01T20:50:49Z</cp:lastPrinted>
  <dcterms:created xsi:type="dcterms:W3CDTF">2011-06-14T22:38:18Z</dcterms:created>
  <dcterms:modified xsi:type="dcterms:W3CDTF">2019-01-23T22:05:21Z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